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<sst xmlns="http://schemas.openxmlformats.org/spreadsheetml/2006/main" count="359" uniqueCount="189">
  <si>
    <t>Dossier</t>
  </si>
  <si>
    <t>Date</t>
  </si>
  <si>
    <t>Phase</t>
  </si>
  <si>
    <t>Indice</t>
  </si>
  <si>
    <t>MAITRE D'OUVRAGE
RECTORAT DE STRASBOURG
6 rue de la Toussaint
67000 STRASBOURG</t>
  </si>
  <si>
    <t>ECONOMISTE DE LA CONSTRUCTION : 
    CF Moe
    21 rue de la Corneille
    68000 Colmar
    Mél : cfmoe@cfmoe.fr</t>
  </si>
  <si>
    <t>BE FLUIDES ELECTRICITE : 
    INOTEC
    7F Rue Montgolfier
    68127 SAINTE CROIX EN PLAINE
    Tél : 03 89 71 56 46
    Mél : info@inotec68.fr</t>
  </si>
  <si>
    <t>ARCHITECTE : 
    Archi Sweet
    9 impasse de la valériane
    68150 Ribeauvillé
    Tél : 06.16.39.25.38
    Mél : archisweet@orange.fr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</si>
  <si>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</si>
  <si>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</si>
  <si>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</si>
  <si>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</si>
  <si>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</si>
  <si>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</si>
  <si>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</si>
  <si>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</si>
  <si>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</si>
  <si>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</si>
  <si>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</si>
  <si>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</si>
  <si>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</si>
  <si>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</si>
  <si>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</si>
  <si>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</si>
  <si>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</si>
  <si>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</si>
  <si>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</si>
  <si>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</si>
  <si>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</si>
  <si>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</si>
  <si>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</si>
  <si>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</si>
  <si>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</si>
  <si>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</si>
  <si>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</si>
  <si>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</si>
  <si>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</si>
  <si>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</si>
  <si>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n°06</t>
  </si>
  <si>
    <t>REVETEMENT DE SOL SOUPLE</t>
  </si>
  <si>
    <t>3.&amp;</t>
  </si>
  <si>
    <t>06.3</t>
  </si>
  <si>
    <t>SOLS SOUPLE</t>
  </si>
  <si>
    <t>06.3.1</t>
  </si>
  <si>
    <t>Ragréage et préparation du support</t>
  </si>
  <si>
    <t>9.T</t>
  </si>
  <si>
    <t>9.L</t>
  </si>
  <si>
    <t>Localisation : Salle de réunion - bureaux - DGT - hall d'attente - Entretien PRO - repro - tisanerie</t>
  </si>
  <si>
    <t>9.M.A</t>
  </si>
  <si>
    <t>9.M.B</t>
  </si>
  <si>
    <t>9.M.C</t>
  </si>
  <si>
    <t>9.M.Z</t>
  </si>
  <si>
    <t>9.&amp;</t>
  </si>
  <si>
    <t>06.3.2</t>
  </si>
  <si>
    <t>Revêtement de sol PVC - U3SP3E1C0 - Gamme TARALAY impression en lés ou éventuellement AMTICO spacia en dalles/lames ou équivalent</t>
  </si>
  <si>
    <t>Localisation : Salle de réunion - bureaux - DGT - hall d'attente - Entretien PRO - tisanerie</t>
  </si>
  <si>
    <t>06.3.3</t>
  </si>
  <si>
    <t xml:space="preserve">Revêtement de sol PVC - U3SP3E2C3 - Gamme TARALAY impression en lés ou éventuellement AMTICO spacia en dalles/lames ou équivalent </t>
  </si>
  <si>
    <t xml:space="preserve">Localisation : repro </t>
  </si>
  <si>
    <t>06.3.4</t>
  </si>
  <si>
    <t>PV pour sous couche acoustique</t>
  </si>
  <si>
    <t>06.3.5</t>
  </si>
  <si>
    <t>Plinthes bois a peindre profil idem existant</t>
  </si>
  <si>
    <t>ML</t>
  </si>
  <si>
    <t xml:space="preserve">Localisation : </t>
  </si>
  <si>
    <t>Entretien PRO - repro - tisanerie - local ménage</t>
  </si>
  <si>
    <t>selon plan</t>
  </si>
  <si>
    <t>06.3.6</t>
  </si>
  <si>
    <t>Contres Plinthes bois à peindre</t>
  </si>
  <si>
    <t>Localisation : Salle de réunion - bureaux - DGT - hall d'attente</t>
  </si>
  <si>
    <t>06.3.7</t>
  </si>
  <si>
    <t>Seuil Aluminium</t>
  </si>
  <si>
    <t>Localisation : cage escalier 1 et 2 -archives</t>
  </si>
  <si>
    <t>06.3.8</t>
  </si>
  <si>
    <t>Joint de Dilatation</t>
  </si>
  <si>
    <t>Localisation : dgt  -entretien pro</t>
  </si>
  <si>
    <t>Total H.T. :</t>
  </si>
  <si>
    <t>Total T.V.A. (20%) :</t>
  </si>
  <si>
    <t>Total T.T.C. :</t>
  </si>
  <si>
    <t>06.4</t>
  </si>
  <si>
    <t>PSE</t>
  </si>
  <si>
    <t>06.4.1</t>
  </si>
  <si>
    <t>PSE 01 SOLS SOUPLE -  REVETEMENT DE SOL SOUPLE (Option 1 - sol souple archives)</t>
  </si>
  <si>
    <t xml:space="preserve"> Option</t>
  </si>
  <si>
    <t>06.4.1.1</t>
  </si>
  <si>
    <t>PSE 01 - Ragréage et préparation du support</t>
  </si>
  <si>
    <t>1 - sol souple archives_9129</t>
  </si>
  <si>
    <t>Localisation : archives</t>
  </si>
  <si>
    <t>06.4.1.2</t>
  </si>
  <si>
    <t>PSE 01 -  Revêtement de sol PVC - U3P3E1C0 - Gamme TARALAY impression en lés ou éventuellement AMTICO spacia en dalles/lames ou équivalent</t>
  </si>
  <si>
    <t>06.4.1.3</t>
  </si>
  <si>
    <t>PSE 01 -  PV pour sous couche acoustique</t>
  </si>
  <si>
    <t>06.4.1.4</t>
  </si>
  <si>
    <t>PSE 01 -  Plinthes bois</t>
  </si>
  <si>
    <t>4.&amp;</t>
  </si>
  <si>
    <t>06.4.2</t>
  </si>
  <si>
    <t>PSE Remplacement des plinthes - REVETEMENT DE SOL SOUPLE</t>
  </si>
  <si>
    <t>06.4.2.1</t>
  </si>
  <si>
    <t xml:space="preserve"> PSE 11 - Plinthes bois a peindre profil idem existant REVETEMENT DE SOL SOUPLE (Option 11 - Remplacement des plinthes)</t>
  </si>
  <si>
    <t>11 - Remplacement des plinthes_12702</t>
  </si>
  <si>
    <t>RECAPITULATIF
Lot n°06 REVETEMENT DE SOL SOUPLE</t>
  </si>
  <si>
    <t>RECAPITULATIF DES CHAPITRES</t>
  </si>
  <si>
    <t>06.3 - SOLS SOUPLE</t>
  </si>
  <si>
    <t>06.4 - PSE</t>
  </si>
  <si>
    <t>- 06.4.1 - PSE 01 SOLS SOUPLE -  REVETEMENT DE SOL SOUPLE</t>
  </si>
  <si>
    <t>- 06.4.2 - PSE Remplacement des plinthes - REVETEMENT DE SOL SOUPLE</t>
  </si>
  <si>
    <t>Total du lot REVETEMENT DE SOL SOUPLE</t>
  </si>
  <si>
    <t xml:space="preserve">Soit en toutes lettres TTC : </t>
  </si>
  <si>
    <t>RECAPITULATIF OPTION</t>
  </si>
  <si>
    <t xml:space="preserve"> Option 1 - sol souple archives</t>
  </si>
  <si>
    <t xml:space="preserve"> 	 PSE 01 SOLS SOUPLE -  REVETEMENT DE SOL SOUPLE</t>
  </si>
  <si>
    <t>1 - sol souple archives</t>
  </si>
  <si>
    <t>Sous-total Option 1 - sol souple archives</t>
  </si>
  <si>
    <t>H.T.</t>
  </si>
  <si>
    <t>T.V.A.</t>
  </si>
  <si>
    <t>T.T.C.</t>
  </si>
  <si>
    <t xml:space="preserve"> Option 11 - Remplacement des plinthes</t>
  </si>
  <si>
    <t xml:space="preserve"> 	  PSE 11 - Plinthes bois a peindre profil idem existant REVETEMENT DE SOL SOUPLE</t>
  </si>
  <si>
    <t>11 - Remplacement des plinthes</t>
  </si>
  <si>
    <t>Sous-total Option 11 - Remplacement des plinthes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</si>
  <si>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</si>
  <si>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</si>
  <si>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</si>
  <si>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</si>
  <si>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</si>
  <si>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</si>
  <si>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</si>
  <si>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</si>
  <si>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</si>
  <si>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</si>
  <si>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</si>
  <si>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</si>
  <si>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</si>
  <si>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</si>
  <si>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</si>
  <si>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</si>
  <si>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</si>
  <si>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</si>
  <si>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</si>
  <si>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</si>
  <si>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</si>
  <si>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</si>
  <si>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</si>
  <si>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</si>
  <si>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</si>
  <si>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</si>
  <si>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</si>
  <si>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</si>
  <si>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</si>
  <si>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</si>
  <si>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</si>
  <si>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</si>
  <si>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Implantation de services académiques dans les locaux de l'INSPE COLMAR</t>
  </si>
  <si>
    <t>01 - 2024</t>
  </si>
  <si>
    <t>22/07/2025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</si>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</sst>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6">
    <numFmt numFmtId="164" formatCode="#,##0.00"/>
    <numFmt numFmtId="164" formatCode="#,##0.00"/>
    <numFmt numFmtId="164" formatCode="#,##0.00"/>
    <numFmt numFmtId="165" formatCode="0.00%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6" formatCode="#,##0.00\ [$€];[Red]-#,##0.00\ [$€]"/>
    <numFmt numFmtId="165" formatCode="0.00%"/>
    <numFmt numFmtId="165" formatCode="0.00%"/>
    <numFmt numFmtId="165" formatCode="0.00%"/>
    <numFmt numFmtId="167" formatCode="00000"/>
    <numFmt numFmtId="168" formatCode="0#&quot; &quot;##&quot; &quot;##&quot; &quot;##&quot; &quot;##"/>
    <numFmt numFmtId="169" formatCode="#,##0.000"/>
    <numFmt numFmtId="166" formatCode="#,##0.00\ [$€];[Red]-#,##0.00\ [$€]"/>
    <numFmt numFmtId="166" formatCode="#,##0.00\ [$€];[Red]-#,##0.00\ [$€]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6" xfId="0" applyFont="1" applyBorder="1" applyAlignment="1">
      <alignment horizontal="right" vertical="top" wrapText="1"/>
    </xf>
    <xf numFmtId="164" fontId="9" fillId="0" borderId="6" xfId="0" applyNumberFormat="1" applyFont="1" applyBorder="1" applyAlignment="1">
      <alignment horizontal="right" vertical="top" wrapText="1"/>
    </xf>
    <xf numFmtId="164" fontId="9" fillId="0" borderId="12" xfId="0" applyNumberFormat="1" applyFont="1" applyBorder="1" applyAlignment="1" applyProtection="1">
      <alignment vertical="top" wrapText="1"/>
      <protection locked="0"/>
    </xf>
    <xf numFmtId="164" fontId="1" fillId="0" borderId="6" xfId="0" applyNumberFormat="1" applyFont="1" applyBorder="1" applyAlignment="1">
      <alignment vertical="top" wrapText="1"/>
    </xf>
    <xf numFmtId="165" fontId="5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6" fontId="11" fillId="0" borderId="0" xfId="0" applyNumberFormat="1" applyFont="1" applyAlignment="1">
      <alignment horizontal="right" vertical="top" wrapText="1"/>
    </xf>
    <xf numFmtId="166" fontId="11" fillId="0" borderId="5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166" fontId="11" fillId="0" borderId="8" xfId="0" applyNumberFormat="1" applyFont="1" applyBorder="1" applyAlignment="1">
      <alignment horizontal="right" vertical="top" wrapText="1"/>
    </xf>
    <xf numFmtId="166" fontId="11" fillId="0" borderId="9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6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6" fontId="14" fillId="0" borderId="0" xfId="0" applyNumberFormat="1" applyFont="1" applyAlignment="1">
      <alignment horizontal="right" vertical="top" indent="1" wrapText="1"/>
    </xf>
    <xf numFmtId="166" fontId="14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1" fillId="0" borderId="18" xfId="0" applyFont="1" applyBorder="1" applyAlignment="1">
      <alignment vertical="top" wrapText="1"/>
    </xf>
    <xf numFmtId="166" fontId="11" fillId="0" borderId="0" xfId="0" applyNumberFormat="1" applyFont="1" applyAlignment="1">
      <alignment vertical="top" wrapText="1"/>
    </xf>
    <xf numFmtId="166" fontId="1" fillId="0" borderId="0" xfId="0" applyNumberFormat="1" applyFont="1" applyAlignment="1">
      <alignment vertical="top" wrapText="1"/>
    </xf>
    <xf numFmtId="166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6" fontId="11" fillId="0" borderId="21" xfId="0" applyNumberFormat="1" applyFont="1" applyBorder="1" applyAlignment="1">
      <alignment vertical="top" wrapText="1"/>
    </xf>
    <xf numFmtId="166" fontId="1" fillId="0" borderId="21" xfId="0" applyNumberFormat="1" applyFont="1" applyBorder="1" applyAlignment="1">
      <alignment vertical="top" wrapText="1"/>
    </xf>
    <xf numFmtId="166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166" fontId="9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9" fontId="6" fillId="0" borderId="12" xfId="0" applyNumberFormat="1" applyFont="1" applyBorder="1" applyAlignment="1" applyProtection="1">
      <alignment horizontal="right" vertical="top" wrapText="1"/>
      <protection locked="0"/>
    </xf>
    <xf numFmtId="166" fontId="6" fillId="0" borderId="12" xfId="0" applyNumberFormat="1" applyFont="1" applyBorder="1" applyAlignment="1" applyProtection="1">
      <alignment horizontal="right" vertical="top" wrapText="1"/>
      <protection locked="0"/>
    </xf>
    <xf numFmtId="166" fontId="6" fillId="0" borderId="6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1</xdr:row>
      <xdr:rowOff>42863</xdr:rowOff>
    </xdr:from>
    <xdr:to>
      <xdr:col>6</xdr:col>
      <xdr:colOff>532313</xdr:colOff>
      <xdr:row>9</xdr:row>
      <xdr:rowOff>75899</xdr:rowOff>
    </xdr:to>
    <xdr:pic>
      <xdr:nvPicPr>
        <xdr:cNvPr id="2" name="Picture 1" descr="{7d9fb08b-9e2e-45a4-aa0c-e90446aa5375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157163"/>
          <a:ext cx="1080000" cy="94743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78</xdr:row>
      <xdr:rowOff>23813</xdr:rowOff>
    </xdr:from>
    <xdr:to>
      <xdr:col>1</xdr:col>
      <xdr:colOff>641350</xdr:colOff>
      <xdr:row>82</xdr:row>
      <xdr:rowOff>95817</xdr:rowOff>
    </xdr:to>
    <xdr:pic>
      <xdr:nvPicPr>
        <xdr:cNvPr id="3" name="Picture 2" descr="{45ef6b17-e541-4172-900e-a7e45483dbd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8939213"/>
          <a:ext cx="603250" cy="52920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95250</xdr:rowOff>
    </xdr:from>
    <xdr:to>
      <xdr:col>1</xdr:col>
      <xdr:colOff>636587</xdr:colOff>
      <xdr:row>67</xdr:row>
      <xdr:rowOff>13955</xdr:rowOff>
    </xdr:to>
    <xdr:pic>
      <xdr:nvPicPr>
        <xdr:cNvPr id="4" name="Picture 3" descr="{5fef4aa4-fa7a-4690-94f7-ab00700ad956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7524750"/>
          <a:ext cx="603250" cy="147305"/>
        </a:xfrm>
        <a:prstGeom prst="rect">
          <a:avLst/>
        </a:prstGeom>
      </xdr:spPr>
    </xdr:pic>
    <xdr:clientData/>
  </xdr:twoCellAnchor>
  <xdr:twoCellAnchor>
    <xdr:from>
      <xdr:col>4</xdr:col>
      <xdr:colOff>71438</xdr:colOff>
      <xdr:row>69</xdr:row>
      <xdr:rowOff>42863</xdr:rowOff>
    </xdr:from>
    <xdr:to>
      <xdr:col>7</xdr:col>
      <xdr:colOff>900113</xdr:colOff>
      <xdr:row>75</xdr:row>
      <xdr:rowOff>71438</xdr:rowOff>
    </xdr:to>
    <xdr:sp macro="" textlink="Paramètres!C3">
      <xdr:nvSpPr>
        <xdr:cNvPr id="5" name="TextBox 4"/>
        <xdr:cNvSpPr txBox="1"/>
      </xdr:nvSpPr>
      <xdr:spPr>
        <a:xfrm>
          <a:off x="2995613" y="7929563"/>
          <a:ext cx="3476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fld id="{B8ADDEFE-BF52-4FD4-8C5D-6B85EF6FF707}" type="TxLink">
            <a:rPr lang="en-US" sz="1400" b="1">
              <a:latin typeface="Arial"/>
              <a:cs typeface="Arial"/>
            </a:rPr>
            <a:t/>
          </a:fld>
          <a:endParaRPr lang="en-US" sz="1400" b="1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" customHeight="1">
      <c r="B1" s="1"/>
      <c r="C1" s="2"/>
      <c r="D1" s="3"/>
      <c r="E1" s="3"/>
      <c r="F1" s="3"/>
      <c r="G1" s="3"/>
      <c r="H1" s="3"/>
      <c r="I1" s="4"/>
    </row>
    <row r="2" spans="2:9" ht="9.0" customHeight="1">
      <c r="B2" s="5"/>
      <c r="C2" s="6"/>
      <c r="D2" s="7"/>
      <c r="E2" s="7"/>
      <c r="F2" s="7"/>
      <c r="G2" s="7"/>
      <c r="H2" s="7"/>
      <c r="I2" s="8"/>
    </row>
    <row r="3" spans="2:9" ht="9.0" customHeight="1">
      <c r="B3" s="5"/>
      <c r="C3" s="6"/>
      <c r="D3" s="7"/>
      <c r="E3" s="7"/>
      <c r="F3" s="7"/>
      <c r="G3" s="7"/>
      <c r="H3" s="7"/>
      <c r="I3" s="8"/>
    </row>
    <row r="4" spans="2:9" ht="9.0" customHeight="1">
      <c r="B4" s="5"/>
      <c r="C4" s="6"/>
      <c r="D4" s="7"/>
      <c r="E4" s="7"/>
      <c r="F4" s="7"/>
      <c r="G4" s="7"/>
      <c r="H4" s="7"/>
      <c r="I4" s="8"/>
    </row>
    <row r="5" spans="2:9" ht="9.0" customHeight="1">
      <c r="B5" s="5"/>
      <c r="C5" s="6"/>
      <c r="D5" s="7"/>
      <c r="E5" s="7"/>
      <c r="F5" s="7"/>
      <c r="G5" s="7"/>
      <c r="H5" s="7"/>
      <c r="I5" s="8"/>
    </row>
    <row r="6" spans="2:9" ht="9.0" customHeight="1">
      <c r="B6" s="5"/>
      <c r="C6" s="6"/>
      <c r="D6" s="7"/>
      <c r="E6" s="7"/>
      <c r="F6" s="7"/>
      <c r="G6" s="7"/>
      <c r="H6" s="7"/>
      <c r="I6" s="8"/>
    </row>
    <row r="7" spans="2:9" ht="9.0" customHeight="1">
      <c r="B7" s="5"/>
      <c r="C7" s="6"/>
      <c r="D7" s="7"/>
      <c r="E7" s="7"/>
      <c r="F7" s="7"/>
      <c r="G7" s="7"/>
      <c r="H7" s="7"/>
      <c r="I7" s="8"/>
    </row>
    <row r="8" spans="2:9" ht="9.0" customHeight="1">
      <c r="B8" s="5"/>
      <c r="C8" s="6"/>
      <c r="D8" s="7"/>
      <c r="E8" s="7"/>
      <c r="F8" s="7"/>
      <c r="G8" s="7"/>
      <c r="H8" s="7"/>
      <c r="I8" s="8"/>
    </row>
    <row r="9" spans="2:9" ht="9.0" customHeight="1">
      <c r="B9" s="5"/>
      <c r="C9" s="6"/>
      <c r="D9" s="7"/>
      <c r="E9" s="7"/>
      <c r="F9" s="7"/>
      <c r="G9" s="7"/>
      <c r="H9" s="7"/>
      <c r="I9" s="8"/>
    </row>
    <row r="10" spans="2:9" ht="9.0" customHeight="1">
      <c r="B10" s="5"/>
      <c r="C10" s="6"/>
      <c r="D10" s="7"/>
      <c r="E10" s="7"/>
      <c r="F10" s="7"/>
      <c r="G10" s="7"/>
      <c r="H10" s="7"/>
      <c r="I10" s="8"/>
    </row>
    <row r="11" spans="2:9" ht="9.0" customHeight="1">
      <c r="B11" s="5"/>
      <c r="C11" s="6"/>
      <c r="D11" s="7"/>
      <c r="E11" s="9">
        <f>IF('Paramètres'!C5&lt;&gt;"",'Paramètres'!C5,"")</f>
        <v>0</v>
      </c>
      <c r="F11" s="9"/>
      <c r="G11" s="9"/>
      <c r="H11" s="9"/>
      <c r="I11" s="8"/>
    </row>
    <row r="12" spans="2:9" ht="9.0" customHeight="1">
      <c r="B12" s="5"/>
      <c r="C12" s="6"/>
      <c r="D12" s="7"/>
      <c r="E12" s="9"/>
      <c r="F12" s="9"/>
      <c r="G12" s="9"/>
      <c r="H12" s="9"/>
      <c r="I12" s="8"/>
    </row>
    <row r="13" spans="2:9" ht="9.0" customHeight="1">
      <c r="B13" s="5"/>
      <c r="C13" s="6"/>
      <c r="D13" s="7"/>
      <c r="E13" s="9"/>
      <c r="F13" s="9"/>
      <c r="G13" s="9"/>
      <c r="H13" s="9"/>
      <c r="I13" s="8"/>
    </row>
    <row r="14" spans="2:9" ht="9.0" customHeight="1">
      <c r="B14" s="5"/>
      <c r="C14" s="6"/>
      <c r="D14" s="7"/>
      <c r="E14" s="9"/>
      <c r="F14" s="9"/>
      <c r="G14" s="9"/>
      <c r="H14" s="9"/>
      <c r="I14" s="8"/>
    </row>
    <row r="15" spans="2:9" ht="9.0" customHeight="1">
      <c r="B15" s="5"/>
      <c r="C15" s="6"/>
      <c r="D15" s="7"/>
      <c r="E15" s="9"/>
      <c r="F15" s="9"/>
      <c r="G15" s="9"/>
      <c r="H15" s="9"/>
      <c r="I15" s="8"/>
    </row>
    <row r="16" spans="2:9" ht="9.0" customHeight="1">
      <c r="B16" s="5"/>
      <c r="C16" s="6"/>
      <c r="D16" s="7"/>
      <c r="E16" s="9"/>
      <c r="F16" s="9"/>
      <c r="G16" s="9"/>
      <c r="H16" s="9"/>
      <c r="I16" s="8"/>
    </row>
    <row r="17" spans="2:9" ht="9.0" customHeight="1">
      <c r="B17" s="5"/>
      <c r="C17" s="6"/>
      <c r="D17" s="7"/>
      <c r="E17" s="9"/>
      <c r="F17" s="9"/>
      <c r="G17" s="9"/>
      <c r="H17" s="9"/>
      <c r="I17" s="8"/>
    </row>
    <row r="18" spans="2:9" ht="9.0" customHeight="1">
      <c r="B18" s="5"/>
      <c r="C18" s="6"/>
      <c r="D18" s="7"/>
      <c r="E18" s="9"/>
      <c r="F18" s="9"/>
      <c r="G18" s="9"/>
      <c r="H18" s="9"/>
      <c r="I18" s="8"/>
    </row>
    <row r="19" spans="2:9" ht="9.0" customHeight="1">
      <c r="B19" s="5"/>
      <c r="C19" s="6"/>
      <c r="D19" s="7"/>
      <c r="E19" s="9"/>
      <c r="F19" s="9"/>
      <c r="G19" s="9"/>
      <c r="H19" s="9"/>
      <c r="I19" s="8"/>
    </row>
    <row r="20" spans="2:9" ht="9.0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>0</v>
      </c>
      <c r="F20" s="9"/>
      <c r="G20" s="9"/>
      <c r="H20" s="9"/>
      <c r="I20" s="8"/>
    </row>
    <row r="21" spans="2:9" ht="9.0" customHeight="1">
      <c r="B21" s="5"/>
      <c r="C21" s="6"/>
      <c r="D21" s="7"/>
      <c r="E21" s="9"/>
      <c r="F21" s="9"/>
      <c r="G21" s="9"/>
      <c r="H21" s="9"/>
      <c r="I21" s="8"/>
    </row>
    <row r="22" spans="2:9" ht="9.0" customHeight="1">
      <c r="B22" s="5"/>
      <c r="C22" s="6"/>
      <c r="D22" s="7"/>
      <c r="E22" s="9"/>
      <c r="F22" s="9"/>
      <c r="G22" s="9"/>
      <c r="H22" s="9"/>
      <c r="I22" s="8"/>
    </row>
    <row r="23" spans="2:9" ht="9.0" customHeight="1">
      <c r="B23" s="5"/>
      <c r="C23" s="6"/>
      <c r="D23" s="7"/>
      <c r="E23" s="9"/>
      <c r="F23" s="9"/>
      <c r="G23" s="9"/>
      <c r="H23" s="9"/>
      <c r="I23" s="8"/>
    </row>
    <row r="24" spans="2:9" ht="9.0" customHeight="1">
      <c r="B24" s="5"/>
      <c r="C24" s="6"/>
      <c r="D24" s="7"/>
      <c r="E24" s="9"/>
      <c r="F24" s="9"/>
      <c r="G24" s="9"/>
      <c r="H24" s="9"/>
      <c r="I24" s="8"/>
    </row>
    <row r="25" spans="2:9" ht="9.0" customHeight="1">
      <c r="B25" s="5"/>
      <c r="C25" s="6"/>
      <c r="D25" s="7"/>
      <c r="E25" s="9"/>
      <c r="F25" s="9"/>
      <c r="G25" s="9"/>
      <c r="H25" s="9"/>
      <c r="I25" s="8"/>
    </row>
    <row r="26" spans="2:9" ht="9.0" customHeight="1">
      <c r="B26" s="5"/>
      <c r="C26" s="6"/>
      <c r="D26" s="7"/>
      <c r="E26" s="9"/>
      <c r="F26" s="9"/>
      <c r="G26" s="9"/>
      <c r="H26" s="9"/>
      <c r="I26" s="8"/>
    </row>
    <row r="27" spans="2:9" ht="9.0" customHeight="1">
      <c r="B27" s="5"/>
      <c r="C27" s="6"/>
      <c r="D27" s="7"/>
      <c r="E27" s="9"/>
      <c r="F27" s="9"/>
      <c r="G27" s="9"/>
      <c r="H27" s="9"/>
      <c r="I27" s="8"/>
    </row>
    <row r="28" spans="2:9" ht="9.0" customHeight="1">
      <c r="B28" s="5"/>
      <c r="C28" s="6"/>
      <c r="D28" s="7"/>
      <c r="E28" s="7"/>
      <c r="F28" s="7"/>
      <c r="G28" s="7"/>
      <c r="H28" s="7"/>
      <c r="I28" s="8"/>
    </row>
    <row r="29" spans="2:9" ht="9.0" customHeight="1">
      <c r="B29" s="5"/>
      <c r="C29" s="6"/>
      <c r="D29" s="7"/>
      <c r="E29" s="7"/>
      <c r="F29" s="7"/>
      <c r="G29" s="7"/>
      <c r="H29" s="7"/>
      <c r="I29" s="8"/>
    </row>
    <row r="30" spans="2:9" ht="9.0" customHeight="1">
      <c r="B30" s="5"/>
      <c r="C30" s="6"/>
      <c r="D30" s="7"/>
      <c r="E30" s="7"/>
      <c r="F30" s="7"/>
      <c r="G30" s="7"/>
      <c r="H30" s="7"/>
      <c r="I30" s="8"/>
    </row>
    <row r="31" spans="2:9" ht="9.0" customHeight="1">
      <c r="B31" s="5"/>
      <c r="C31" s="6"/>
      <c r="D31" s="7"/>
      <c r="E31" s="7"/>
      <c r="F31" s="7"/>
      <c r="G31" s="7"/>
      <c r="H31" s="7"/>
      <c r="I31" s="8"/>
    </row>
    <row r="32" spans="2:9" ht="9.0" customHeight="1">
      <c r="B32" s="5"/>
      <c r="C32" s="6"/>
      <c r="D32" s="7"/>
      <c r="E32" s="7"/>
      <c r="F32" s="7"/>
      <c r="G32" s="7"/>
      <c r="H32" s="7"/>
      <c r="I32" s="8"/>
    </row>
    <row r="33" spans="2:9" ht="9.0" customHeight="1">
      <c r="B33" s="5"/>
      <c r="C33" s="6"/>
      <c r="D33" s="7"/>
      <c r="E33" s="7"/>
      <c r="F33" s="7"/>
      <c r="G33" s="7"/>
      <c r="H33" s="7"/>
      <c r="I33" s="8"/>
    </row>
    <row r="34" spans="2:9" ht="9.0" customHeight="1">
      <c r="B34" s="5"/>
      <c r="C34" s="6"/>
      <c r="D34" s="7"/>
      <c r="E34" s="7"/>
      <c r="F34" s="7"/>
      <c r="G34" s="7"/>
      <c r="H34" s="7"/>
      <c r="I34" s="8"/>
    </row>
    <row r="35" spans="2:9" ht="9.0" customHeight="1">
      <c r="B35" s="5"/>
      <c r="C35" s="6"/>
      <c r="D35" s="7"/>
      <c r="E35" s="7"/>
      <c r="F35" s="7"/>
      <c r="G35" s="7"/>
      <c r="H35" s="7"/>
      <c r="I35" s="8"/>
    </row>
    <row r="36" spans="2:9" ht="9.0" customHeight="1">
      <c r="B36" s="5"/>
      <c r="C36" s="6"/>
      <c r="D36" s="7"/>
      <c r="E36" s="7"/>
      <c r="F36" s="7"/>
      <c r="G36" s="7"/>
      <c r="H36" s="7"/>
      <c r="I36" s="8"/>
    </row>
    <row r="37" spans="2:9" ht="9.0" customHeight="1">
      <c r="B37" s="5"/>
      <c r="C37" s="6"/>
      <c r="D37" s="7"/>
      <c r="E37" s="7"/>
      <c r="F37" s="7"/>
      <c r="G37" s="7"/>
      <c r="H37" s="7"/>
      <c r="I37" s="8"/>
    </row>
    <row r="38" spans="2:9" ht="9.0" customHeight="1">
      <c r="B38" s="5"/>
      <c r="C38" s="6"/>
      <c r="D38" s="7"/>
      <c r="E38" s="7"/>
      <c r="F38" s="7"/>
      <c r="G38" s="7"/>
      <c r="H38" s="7"/>
      <c r="I38" s="8"/>
    </row>
    <row r="39" spans="2:9" ht="9.0" customHeight="1">
      <c r="B39" s="5"/>
      <c r="C39" s="6"/>
      <c r="D39" s="7"/>
      <c r="E39" s="7"/>
      <c r="F39" s="7"/>
      <c r="G39" s="7"/>
      <c r="H39" s="7"/>
      <c r="I39" s="8"/>
    </row>
    <row r="40" spans="2:9" ht="9.0" customHeight="1">
      <c r="B40" s="5"/>
      <c r="C40" s="6"/>
      <c r="D40" s="7"/>
      <c r="E40" s="7"/>
      <c r="F40" s="7"/>
      <c r="G40" s="7"/>
      <c r="H40" s="7"/>
      <c r="I40" s="8"/>
    </row>
    <row r="41" spans="2:9" ht="9.0" customHeight="1">
      <c r="B41" s="5"/>
      <c r="C41" s="6"/>
      <c r="D41" s="7"/>
      <c r="E41" s="7"/>
      <c r="F41" s="7"/>
      <c r="G41" s="7"/>
      <c r="H41" s="7"/>
      <c r="I41" s="8"/>
    </row>
    <row r="42" spans="2:9" ht="9.0" customHeight="1">
      <c r="B42" s="5"/>
      <c r="C42" s="6"/>
      <c r="D42" s="7"/>
      <c r="E42" s="7"/>
      <c r="F42" s="7"/>
      <c r="G42" s="7"/>
      <c r="H42" s="7"/>
      <c r="I42" s="8"/>
    </row>
    <row r="43" spans="2:9" ht="9.0" customHeight="1">
      <c r="B43" s="5"/>
      <c r="C43" s="6"/>
      <c r="D43" s="7"/>
      <c r="E43" s="7"/>
      <c r="F43" s="7"/>
      <c r="G43" s="7"/>
      <c r="H43" s="7"/>
      <c r="I43" s="8"/>
    </row>
    <row r="44" spans="2:9" ht="9.0" customHeight="1">
      <c r="B44" s="5"/>
      <c r="C44" s="6"/>
      <c r="D44" s="7"/>
      <c r="E44" s="7"/>
      <c r="F44" s="7"/>
      <c r="G44" s="7"/>
      <c r="H44" s="7"/>
      <c r="I44" s="8"/>
    </row>
    <row r="45" spans="2:9" ht="9.0" customHeight="1">
      <c r="B45" s="5"/>
      <c r="C45" s="6"/>
      <c r="D45" s="7"/>
      <c r="E45" s="7"/>
      <c r="F45" s="7"/>
      <c r="G45" s="7"/>
      <c r="H45" s="7"/>
      <c r="I45" s="8"/>
    </row>
    <row r="46" spans="2:9" ht="9.0" customHeight="1">
      <c r="B46" s="5"/>
      <c r="C46" s="6"/>
      <c r="D46" s="7"/>
      <c r="E46" s="7"/>
      <c r="F46" s="7"/>
      <c r="G46" s="7"/>
      <c r="H46" s="7"/>
      <c r="I46" s="8"/>
    </row>
    <row r="47" spans="2:9" ht="9.0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" customHeight="1">
      <c r="B48" s="5"/>
      <c r="C48" s="6"/>
      <c r="D48" s="7"/>
      <c r="E48" s="7"/>
      <c r="F48" s="7"/>
      <c r="G48" s="7"/>
      <c r="H48" s="7"/>
      <c r="I48" s="8"/>
    </row>
    <row r="49" spans="2:9" ht="9.0" customHeight="1">
      <c r="B49" s="5"/>
      <c r="C49" s="6"/>
      <c r="D49" s="7"/>
      <c r="E49" s="7"/>
      <c r="F49" s="7"/>
      <c r="G49" s="7"/>
      <c r="H49" s="7"/>
      <c r="I49" s="8"/>
    </row>
    <row r="50" spans="2:9" ht="9.0" customHeight="1">
      <c r="B50" s="5"/>
      <c r="C50" s="6"/>
      <c r="D50" s="7"/>
      <c r="E50" s="7"/>
      <c r="F50" s="7"/>
      <c r="G50" s="7"/>
      <c r="H50" s="7"/>
      <c r="I50" s="8"/>
    </row>
    <row r="51" spans="2:9" ht="9.0" customHeight="1">
      <c r="B51" s="5"/>
      <c r="C51" s="6"/>
      <c r="D51" s="7"/>
      <c r="E51" s="7"/>
      <c r="F51" s="7"/>
      <c r="G51" s="7"/>
      <c r="H51" s="7"/>
      <c r="I51" s="8"/>
    </row>
    <row r="52" spans="2:9" ht="9.0" customHeight="1">
      <c r="B52" s="5"/>
      <c r="C52" s="6"/>
      <c r="D52" s="7"/>
      <c r="E52" s="7"/>
      <c r="F52" s="7"/>
      <c r="G52" s="7"/>
      <c r="H52" s="7"/>
      <c r="I52" s="8"/>
    </row>
    <row r="53" spans="2:9" ht="9.0" customHeight="1">
      <c r="B53" s="5"/>
      <c r="C53" s="6"/>
      <c r="D53" s="7"/>
      <c r="E53" s="7"/>
      <c r="F53" s="7"/>
      <c r="G53" s="7"/>
      <c r="H53" s="7"/>
      <c r="I53" s="8"/>
    </row>
    <row r="54" spans="2:9" ht="9.0" customHeight="1">
      <c r="B54" s="5"/>
      <c r="C54" s="6"/>
      <c r="D54" s="7"/>
      <c r="E54" s="7"/>
      <c r="F54" s="7"/>
      <c r="G54" s="7"/>
      <c r="H54" s="7"/>
      <c r="I54" s="8"/>
    </row>
    <row r="55" spans="2:9" ht="9.0" customHeight="1">
      <c r="B55" s="5"/>
      <c r="C55" s="6"/>
      <c r="D55" s="7"/>
      <c r="E55" s="7"/>
      <c r="F55" s="7"/>
      <c r="G55" s="7"/>
      <c r="H55" s="7"/>
      <c r="I55" s="8"/>
    </row>
    <row r="56" spans="2:9" ht="9.0" customHeight="1">
      <c r="B56" s="5"/>
      <c r="C56" s="6"/>
      <c r="D56" s="7"/>
      <c r="E56" s="7"/>
      <c r="F56" s="7"/>
      <c r="G56" s="7"/>
      <c r="H56" s="7"/>
      <c r="I56" s="8"/>
    </row>
    <row r="57" spans="2:9" ht="9.0" customHeight="1">
      <c r="B57" s="5"/>
      <c r="C57" s="6"/>
      <c r="D57" s="7"/>
      <c r="E57" s="7"/>
      <c r="F57" s="7"/>
      <c r="G57" s="7"/>
      <c r="H57" s="7"/>
      <c r="I57" s="8"/>
    </row>
    <row r="58" spans="2:9" ht="9.0" customHeight="1">
      <c r="B58" s="5"/>
      <c r="C58" s="6"/>
      <c r="D58" s="7"/>
      <c r="E58" s="7"/>
      <c r="F58" s="7"/>
      <c r="G58" s="7"/>
      <c r="H58" s="7"/>
      <c r="I58" s="8"/>
    </row>
    <row r="59" spans="2:9" ht="9.0" customHeight="1">
      <c r="B59" s="5"/>
      <c r="C59" s="6"/>
      <c r="D59" s="7"/>
      <c r="E59" s="7"/>
      <c r="F59" s="7"/>
      <c r="G59" s="7"/>
      <c r="H59" s="7"/>
      <c r="I59" s="8"/>
    </row>
    <row r="60" spans="2:9" ht="9.0" customHeight="1">
      <c r="B60" s="5"/>
      <c r="C60" s="6"/>
      <c r="D60" s="7"/>
      <c r="E60" s="11">
        <f>IF('Paramètres'!C9&lt;&gt;"",'Paramètres'!C9,"")</f>
        <v>0</v>
      </c>
      <c r="F60" s="11"/>
      <c r="G60" s="11"/>
      <c r="H60" s="11"/>
      <c r="I60" s="8"/>
    </row>
    <row r="61" spans="2:9" ht="9.0" customHeight="1">
      <c r="B61" s="5"/>
      <c r="C61" s="6"/>
      <c r="D61" s="7"/>
      <c r="E61" s="11"/>
      <c r="F61" s="11"/>
      <c r="G61" s="11"/>
      <c r="H61" s="11"/>
      <c r="I61" s="8"/>
    </row>
    <row r="62" spans="2:9" ht="9.0" customHeight="1">
      <c r="B62" s="5"/>
      <c r="C62" s="6"/>
      <c r="D62" s="7"/>
      <c r="E62" s="11"/>
      <c r="F62" s="11"/>
      <c r="G62" s="11"/>
      <c r="H62" s="11"/>
      <c r="I62" s="8"/>
    </row>
    <row r="63" spans="2:9" ht="9.0" customHeight="1">
      <c r="B63" s="5"/>
      <c r="C63" s="6"/>
      <c r="D63" s="7"/>
      <c r="E63" s="11">
        <f>IF('Paramètres'!C11&lt;&gt;"",'Paramètres'!C11,"")</f>
        <v>0</v>
      </c>
      <c r="F63" s="11"/>
      <c r="G63" s="11"/>
      <c r="H63" s="11"/>
      <c r="I63" s="8"/>
    </row>
    <row r="64" spans="2:9" ht="9.0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" customHeight="1">
      <c r="B65" s="5"/>
      <c r="C65" s="6"/>
      <c r="D65" s="7"/>
      <c r="E65" s="11"/>
      <c r="F65" s="11"/>
      <c r="G65" s="11"/>
      <c r="H65" s="11"/>
      <c r="I65" s="8"/>
    </row>
    <row r="66" spans="2:9" ht="9.0" customHeight="1">
      <c r="B66" s="5"/>
      <c r="C66" s="6"/>
      <c r="D66" s="7"/>
      <c r="E66" s="11"/>
      <c r="F66" s="11"/>
      <c r="G66" s="11"/>
      <c r="H66" s="11"/>
      <c r="I66" s="8"/>
    </row>
    <row r="67" spans="2:9" ht="9.0" customHeight="1">
      <c r="B67" s="5"/>
      <c r="C67" s="6"/>
      <c r="D67" s="7"/>
      <c r="E67" s="11"/>
      <c r="F67" s="11"/>
      <c r="G67" s="11"/>
      <c r="H67" s="11"/>
      <c r="I67" s="8"/>
    </row>
    <row r="68" spans="2:9" ht="9.0" customHeight="1">
      <c r="B68" s="5"/>
      <c r="C68" s="6"/>
      <c r="D68" s="7"/>
      <c r="E68" s="11"/>
      <c r="F68" s="11"/>
      <c r="G68" s="11"/>
      <c r="H68" s="11"/>
      <c r="I68" s="8"/>
    </row>
    <row r="69" spans="2:9" ht="9.0" customHeight="1">
      <c r="B69" s="5"/>
      <c r="C69" s="6"/>
      <c r="D69" s="7"/>
      <c r="E69" s="11"/>
      <c r="F69" s="11"/>
      <c r="G69" s="11"/>
      <c r="H69" s="11"/>
      <c r="I69" s="8"/>
    </row>
    <row r="70" spans="2:9" ht="9.0" customHeight="1">
      <c r="B70" s="5"/>
      <c r="C70" s="6"/>
      <c r="D70" s="7"/>
      <c r="E70" s="7"/>
      <c r="F70" s="7"/>
      <c r="G70" s="7"/>
      <c r="H70" s="7"/>
      <c r="I70" s="8"/>
    </row>
    <row r="71" spans="2:9" ht="9.0" customHeight="1">
      <c r="B71" s="5"/>
      <c r="C71" s="12" t="s">
        <v>6</v>
      </c>
      <c r="D71" s="7"/>
      <c r="E71" s="7"/>
      <c r="F71" s="7"/>
      <c r="G71" s="7"/>
      <c r="H71" s="7"/>
      <c r="I71" s="8"/>
    </row>
    <row r="72" spans="2:9" ht="9.0" customHeight="1">
      <c r="B72" s="5"/>
      <c r="C72" s="6"/>
      <c r="D72" s="7"/>
      <c r="E72" s="7"/>
      <c r="F72" s="7"/>
      <c r="G72" s="7"/>
      <c r="H72" s="7"/>
      <c r="I72" s="8"/>
    </row>
    <row r="73" spans="2:9" ht="9.0" customHeight="1">
      <c r="B73" s="5"/>
      <c r="C73" s="6"/>
      <c r="D73" s="7"/>
      <c r="E73" s="7"/>
      <c r="F73" s="7"/>
      <c r="G73" s="7"/>
      <c r="H73" s="7"/>
      <c r="I73" s="8"/>
    </row>
    <row r="74" spans="2:9" ht="9.0" customHeight="1">
      <c r="B74" s="5"/>
      <c r="C74" s="6"/>
      <c r="D74" s="7"/>
      <c r="E74" s="7"/>
      <c r="F74" s="7"/>
      <c r="G74" s="7"/>
      <c r="H74" s="7"/>
      <c r="I74" s="8"/>
    </row>
    <row r="75" spans="2:9" ht="9.0" customHeight="1">
      <c r="B75" s="5"/>
      <c r="C75" s="6"/>
      <c r="D75" s="7"/>
      <c r="E75" s="7"/>
      <c r="F75" s="7"/>
      <c r="G75" s="7"/>
      <c r="H75" s="7"/>
      <c r="I75" s="8"/>
    </row>
    <row r="76" spans="2:9" ht="9.0" customHeight="1">
      <c r="B76" s="5"/>
      <c r="C76" s="6"/>
      <c r="D76" s="7"/>
      <c r="E76" s="7"/>
      <c r="F76" s="7"/>
      <c r="G76" s="7"/>
      <c r="H76" s="7"/>
      <c r="I76" s="8"/>
    </row>
    <row r="77" spans="2:9" ht="9.0" customHeight="1">
      <c r="B77" s="5"/>
      <c r="C77" s="6"/>
      <c r="D77" s="7"/>
      <c r="E77" s="7"/>
      <c r="F77" s="7"/>
      <c r="G77" s="7"/>
      <c r="H77" s="7"/>
      <c r="I77" s="8"/>
    </row>
    <row r="78" spans="2:9" ht="9.0" customHeight="1">
      <c r="B78" s="5"/>
      <c r="C78" s="12" t="s">
        <v>5</v>
      </c>
      <c r="D78" s="7"/>
      <c r="E78" s="7"/>
      <c r="F78" s="13" t="s">
        <v>0</v>
      </c>
      <c r="G78" s="13">
        <f>IF('Paramètres'!C7&lt;&gt;"",'Paramètres'!C7,"")</f>
        <v>0</v>
      </c>
      <c r="H78" s="7"/>
      <c r="I78" s="8"/>
    </row>
    <row r="79" spans="2:9" ht="9.0" customHeight="1">
      <c r="B79" s="5"/>
      <c r="C79" s="6"/>
      <c r="D79" s="7"/>
      <c r="E79" s="7"/>
      <c r="F79" s="13"/>
      <c r="G79" s="13"/>
      <c r="H79" s="7"/>
      <c r="I79" s="8"/>
    </row>
    <row r="80" spans="2:9" ht="9.0" customHeight="1">
      <c r="B80" s="5"/>
      <c r="C80" s="6"/>
      <c r="D80" s="7"/>
      <c r="E80" s="7"/>
      <c r="F80" s="13" t="s">
        <v>1</v>
      </c>
      <c r="G80" s="13">
        <f>IF('Paramètres'!C13&lt;&gt;"",'Paramètres'!C13,"")</f>
        <v>0</v>
      </c>
      <c r="H80" s="7"/>
      <c r="I80" s="8"/>
    </row>
    <row r="81" spans="2:9" ht="9.0" customHeight="1">
      <c r="B81" s="5"/>
      <c r="C81" s="6"/>
      <c r="D81" s="7"/>
      <c r="E81" s="7"/>
      <c r="F81" s="13"/>
      <c r="G81" s="13"/>
      <c r="H81" s="7"/>
      <c r="I81" s="8"/>
    </row>
    <row r="82" spans="2:9" ht="9.0" customHeight="1">
      <c r="B82" s="5"/>
      <c r="C82" s="6"/>
      <c r="D82" s="7"/>
      <c r="E82" s="7"/>
      <c r="F82" s="13" t="s">
        <v>2</v>
      </c>
      <c r="G82" s="13">
        <f>IF('Paramètres'!C15&lt;&gt;"",'Paramètres'!C15,"")</f>
        <v>0</v>
      </c>
      <c r="H82" s="7"/>
      <c r="I82" s="8"/>
    </row>
    <row r="83" spans="2:9" ht="9.0" customHeight="1">
      <c r="B83" s="5"/>
      <c r="C83" s="6"/>
      <c r="D83" s="7"/>
      <c r="E83" s="7"/>
      <c r="F83" s="13"/>
      <c r="G83" s="13"/>
      <c r="H83" s="7"/>
      <c r="I83" s="8"/>
    </row>
    <row r="84" spans="2:9" ht="9.0" customHeight="1">
      <c r="B84" s="5"/>
      <c r="C84" s="6"/>
      <c r="D84" s="7"/>
      <c r="E84" s="7"/>
      <c r="F84" s="13" t="s">
        <v>3</v>
      </c>
      <c r="G84" s="13">
        <f>IF('Paramètres'!C17&lt;&gt;"",'Paramètres'!C17,"")</f>
        <v>0</v>
      </c>
      <c r="H84" s="7"/>
      <c r="I84" s="8"/>
    </row>
    <row r="85" spans="2:9" ht="9.0" customHeight="1">
      <c r="B85" s="5"/>
      <c r="C85" s="6"/>
      <c r="D85" s="7"/>
      <c r="E85" s="7"/>
      <c r="F85" s="13"/>
      <c r="G85" s="13"/>
      <c r="H85" s="7"/>
      <c r="I85" s="8"/>
    </row>
    <row r="86" spans="2:9" ht="9.0" customHeight="1">
      <c r="B86" s="14"/>
      <c r="C86" s="15"/>
      <c r="D86" s="16"/>
      <c r="E86" s="16"/>
      <c r="F86" s="16"/>
      <c r="G86" s="16"/>
      <c r="H86" s="16"/>
      <c r="I86" s="17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191"/>
  <sheetViews>
    <sheetView showGridLines="0" tabSelected="1" workbookViewId="0">
      <pane ySplit="3" topLeftCell="A4" activePane="bottomLeft" state="frozen"/>
      <selection pane="bottomLeft" activeCell="I10" sqref="I10"/>
    </sheetView>
  </sheetViews>
  <sheetFormatPr defaultRowHeight="15"/>
  <cols>
    <col min="1" max="1" width="0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customWidth="1"/>
    <col min="9" max="9" width="12.5703125" customWidth="1"/>
    <col min="10" max="10" width="12.5703125" customWidth="1"/>
    <col min="11" max="11" width="0" customWidth="1"/>
    <col min="12" max="12" width="0" customWidth="1"/>
    <col min="13" max="13" width="0" customWidth="1"/>
    <col min="14" max="14" width="0" customWidth="1"/>
    <col min="15" max="15" width="0" customWidth="1"/>
    <col min="16" max="16" width="0" customWidth="1"/>
    <col min="17" max="17" width="0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18" t="s">
        <v>25</v>
      </c>
      <c r="C3" s="18" t="s">
        <v>26</v>
      </c>
      <c r="D3" s="18"/>
      <c r="E3" s="18"/>
      <c r="F3" s="18" t="s">
        <v>13</v>
      </c>
      <c r="G3" s="18" t="s">
        <v>27</v>
      </c>
      <c r="H3" s="18" t="s">
        <v>28</v>
      </c>
      <c r="I3" s="18" t="s">
        <v>29</v>
      </c>
      <c r="J3" s="18" t="s">
        <v>30</v>
      </c>
      <c r="K3" s="18" t="s">
        <v>31</v>
      </c>
      <c r="L3" s="18" t="s">
        <v>32</v>
      </c>
      <c r="M3" s="18" t="s">
        <v>33</v>
      </c>
      <c r="N3" s="18" t="s">
        <v>34</v>
      </c>
      <c r="O3" s="18" t="s">
        <v>35</v>
      </c>
      <c r="P3" s="18" t="s">
        <v>36</v>
      </c>
      <c r="Q3" s="18" t="s">
        <v>37</v>
      </c>
    </row>
    <row r="4" spans="1:17" ht="18.60375" customHeight="1">
      <c r="A4" s="7">
        <v>2</v>
      </c>
      <c r="B4" s="19" t="s">
        <v>38</v>
      </c>
      <c r="C4" s="20" t="s">
        <v>39</v>
      </c>
      <c r="D4" s="20"/>
      <c r="E4" s="20"/>
      <c r="F4" s="20"/>
      <c r="G4" s="20"/>
      <c r="H4" s="20"/>
      <c r="I4" s="20"/>
      <c r="J4" s="19"/>
      <c r="K4" s="7"/>
    </row>
    <row r="5" spans="1:17" hidden="1">
      <c r="A5" s="7">
        <v>3</v>
      </c>
    </row>
    <row r="6" spans="1:17" hidden="1">
      <c r="A6" s="7" t="s">
        <v>40</v>
      </c>
    </row>
    <row r="7" spans="1:17" hidden="1">
      <c r="A7" s="7">
        <v>3</v>
      </c>
    </row>
    <row r="8" spans="1:17" hidden="1">
      <c r="A8" s="7" t="s">
        <v>40</v>
      </c>
    </row>
    <row r="9" spans="1:17" ht="18.60375" customHeight="1">
      <c r="A9" s="7">
        <v>3</v>
      </c>
      <c r="B9" s="21" t="s">
        <v>41</v>
      </c>
      <c r="C9" s="22" t="s">
        <v>42</v>
      </c>
      <c r="D9" s="22"/>
      <c r="E9" s="22"/>
      <c r="F9" s="22"/>
      <c r="G9" s="22"/>
      <c r="H9" s="22"/>
      <c r="I9" s="22"/>
      <c r="J9" s="23"/>
      <c r="K9" s="7"/>
    </row>
    <row r="10" spans="1:17">
      <c r="A10" s="7">
        <v>9</v>
      </c>
      <c r="B10" s="24" t="s">
        <v>43</v>
      </c>
      <c r="C10" s="25" t="s">
        <v>44</v>
      </c>
      <c r="D10" s="26"/>
      <c r="E10" s="26"/>
      <c r="F10" s="27" t="s">
        <v>12</v>
      </c>
      <c r="G10" s="28">
        <v>273.17</v>
      </c>
      <c r="H10" s="28"/>
      <c r="I10" s="29"/>
      <c r="J10" s="30">
        <f>IF(AND(G10= "",H10= ""), 0, ROUND(ROUND(I10, 2) * ROUND(IF(H10="",G10,H10),  2), 2))</f>
        <v>0</v>
      </c>
      <c r="K10" s="7"/>
      <c r="M10" s="31">
        <v>0.2</v>
      </c>
    </row>
    <row r="11" spans="1:17" hidden="1">
      <c r="A11" s="7" t="s">
        <v>45</v>
      </c>
    </row>
    <row r="12" spans="1:17" hidden="1">
      <c r="A12" s="7" t="s">
        <v>45</v>
      </c>
    </row>
    <row r="13" spans="1:17">
      <c r="A13" s="7" t="s">
        <v>46</v>
      </c>
      <c r="B13" s="32"/>
      <c r="C13" s="32" t="s">
        <v>47</v>
      </c>
      <c r="D13" s="32"/>
      <c r="E13" s="32"/>
      <c r="F13" s="32"/>
      <c r="G13" s="32"/>
      <c r="H13" s="32"/>
      <c r="I13" s="32"/>
      <c r="J13" s="32"/>
    </row>
    <row r="14" spans="1:17" hidden="1">
      <c r="A14" s="7" t="s">
        <v>48</v>
      </c>
    </row>
    <row r="15" spans="1:17" hidden="1">
      <c r="A15" s="7" t="s">
        <v>49</v>
      </c>
    </row>
    <row r="16" spans="1:17" hidden="1">
      <c r="A16" s="7" t="s">
        <v>50</v>
      </c>
    </row>
    <row r="17" spans="1:13" hidden="1">
      <c r="A17" s="7" t="s">
        <v>51</v>
      </c>
    </row>
    <row r="18" spans="1:13" hidden="1">
      <c r="A18" s="7" t="s">
        <v>52</v>
      </c>
    </row>
    <row r="19" spans="1:13" ht="39.47625000000001" customHeight="1">
      <c r="A19" s="7">
        <v>9</v>
      </c>
      <c r="B19" s="24" t="s">
        <v>53</v>
      </c>
      <c r="C19" s="25" t="s">
        <v>54</v>
      </c>
      <c r="D19" s="26"/>
      <c r="E19" s="26"/>
      <c r="F19" s="27" t="s">
        <v>12</v>
      </c>
      <c r="G19" s="28">
        <v>273.17</v>
      </c>
      <c r="H19" s="28"/>
      <c r="I19" s="29"/>
      <c r="J19" s="30">
        <f>IF(AND(G19= "",H19= ""), 0, ROUND(ROUND(I19, 2) * ROUND(IF(H19="",G19,H19),  2), 2))</f>
        <v>0</v>
      </c>
      <c r="K19" s="7"/>
      <c r="M19" s="31">
        <v>0.2</v>
      </c>
    </row>
    <row r="20" spans="1:13" hidden="1">
      <c r="A20" s="7" t="s">
        <v>45</v>
      </c>
    </row>
    <row r="21" spans="1:13" hidden="1">
      <c r="A21" s="7" t="s">
        <v>45</v>
      </c>
    </row>
    <row r="22" spans="1:13" hidden="1">
      <c r="A22" s="7" t="s">
        <v>45</v>
      </c>
    </row>
    <row r="23" spans="1:13" hidden="1">
      <c r="A23" s="7" t="s">
        <v>45</v>
      </c>
    </row>
    <row r="24" spans="1:13" hidden="1">
      <c r="A24" s="7" t="s">
        <v>51</v>
      </c>
    </row>
    <row r="25" spans="1:13" hidden="1">
      <c r="A25" s="7" t="s">
        <v>51</v>
      </c>
    </row>
    <row r="26" spans="1:13">
      <c r="A26" s="7" t="s">
        <v>46</v>
      </c>
      <c r="B26" s="32"/>
      <c r="C26" s="32" t="s">
        <v>55</v>
      </c>
      <c r="D26" s="32"/>
      <c r="E26" s="32"/>
      <c r="F26" s="32"/>
      <c r="G26" s="32"/>
      <c r="H26" s="32"/>
      <c r="I26" s="32"/>
      <c r="J26" s="32"/>
    </row>
    <row r="27" spans="1:13" hidden="1">
      <c r="A27" s="7" t="s">
        <v>52</v>
      </c>
    </row>
    <row r="28" spans="1:13" ht="39.47625000000001" customHeight="1">
      <c r="A28" s="7">
        <v>9</v>
      </c>
      <c r="B28" s="24" t="s">
        <v>56</v>
      </c>
      <c r="C28" s="25" t="s">
        <v>57</v>
      </c>
      <c r="D28" s="26"/>
      <c r="E28" s="26"/>
      <c r="F28" s="27" t="s">
        <v>12</v>
      </c>
      <c r="G28" s="28">
        <v>5.26</v>
      </c>
      <c r="H28" s="28"/>
      <c r="I28" s="29"/>
      <c r="J28" s="30">
        <f>IF(AND(G28= "",H28= ""), 0, ROUND(ROUND(I28, 2) * ROUND(IF(H28="",G28,H28),  2), 2))</f>
        <v>0</v>
      </c>
      <c r="K28" s="7"/>
      <c r="M28" s="31">
        <v>0.2</v>
      </c>
    </row>
    <row r="29" spans="1:13" hidden="1">
      <c r="A29" s="7" t="s">
        <v>45</v>
      </c>
    </row>
    <row r="30" spans="1:13" hidden="1">
      <c r="A30" s="7" t="s">
        <v>45</v>
      </c>
    </row>
    <row r="31" spans="1:13" hidden="1">
      <c r="A31" s="7" t="s">
        <v>45</v>
      </c>
    </row>
    <row r="32" spans="1:13" hidden="1">
      <c r="A32" s="7" t="s">
        <v>45</v>
      </c>
    </row>
    <row r="33" spans="1:13" hidden="1">
      <c r="A33" s="7" t="s">
        <v>51</v>
      </c>
    </row>
    <row r="34" spans="1:13" hidden="1">
      <c r="A34" s="7" t="s">
        <v>51</v>
      </c>
    </row>
    <row r="35" spans="1:13">
      <c r="A35" s="7" t="s">
        <v>46</v>
      </c>
      <c r="B35" s="32"/>
      <c r="C35" s="32" t="s">
        <v>58</v>
      </c>
      <c r="D35" s="32"/>
      <c r="E35" s="32"/>
      <c r="F35" s="32"/>
      <c r="G35" s="32"/>
      <c r="H35" s="32"/>
      <c r="I35" s="32"/>
      <c r="J35" s="32"/>
    </row>
    <row r="36" spans="1:13" hidden="1">
      <c r="A36" s="7" t="s">
        <v>52</v>
      </c>
    </row>
    <row r="37" spans="1:13">
      <c r="A37" s="7">
        <v>9</v>
      </c>
      <c r="B37" s="24" t="s">
        <v>59</v>
      </c>
      <c r="C37" s="25" t="s">
        <v>60</v>
      </c>
      <c r="D37" s="26"/>
      <c r="E37" s="26"/>
      <c r="F37" s="27" t="s">
        <v>12</v>
      </c>
      <c r="G37" s="28">
        <v>273.17</v>
      </c>
      <c r="H37" s="28"/>
      <c r="I37" s="29"/>
      <c r="J37" s="30">
        <f>IF(AND(G37= "",H37= ""), 0, ROUND(ROUND(I37, 2) * ROUND(IF(H37="",G37,H37),  2), 2))</f>
        <v>0</v>
      </c>
      <c r="K37" s="7"/>
      <c r="M37" s="31">
        <v>0.2</v>
      </c>
    </row>
    <row r="38" spans="1:13" hidden="1">
      <c r="A38" s="7" t="s">
        <v>45</v>
      </c>
    </row>
    <row r="39" spans="1:13">
      <c r="A39" s="7" t="s">
        <v>46</v>
      </c>
      <c r="B39" s="32"/>
      <c r="C39" s="32" t="s">
        <v>47</v>
      </c>
      <c r="D39" s="32"/>
      <c r="E39" s="32"/>
      <c r="F39" s="32"/>
      <c r="G39" s="32"/>
      <c r="H39" s="32"/>
      <c r="I39" s="32"/>
      <c r="J39" s="32"/>
    </row>
    <row r="40" spans="1:13" hidden="1">
      <c r="A40" s="7" t="s">
        <v>51</v>
      </c>
    </row>
    <row r="41" spans="1:13" hidden="1">
      <c r="A41" s="7" t="s">
        <v>51</v>
      </c>
    </row>
    <row r="42" spans="1:13" hidden="1">
      <c r="A42" s="7" t="s">
        <v>51</v>
      </c>
    </row>
    <row r="43" spans="1:13" hidden="1">
      <c r="A43" s="7" t="s">
        <v>52</v>
      </c>
    </row>
    <row r="44" spans="1:13">
      <c r="A44" s="7">
        <v>9</v>
      </c>
      <c r="B44" s="24" t="s">
        <v>61</v>
      </c>
      <c r="C44" s="25" t="s">
        <v>62</v>
      </c>
      <c r="D44" s="26"/>
      <c r="E44" s="26"/>
      <c r="F44" s="27" t="s">
        <v>63</v>
      </c>
      <c r="G44" s="28">
        <v>43.92</v>
      </c>
      <c r="H44" s="28"/>
      <c r="I44" s="29"/>
      <c r="J44" s="30">
        <f>IF(AND(G44= "",H44= ""), 0, ROUND(ROUND(I44, 2) * ROUND(IF(H44="",G44,H44),  2), 2))</f>
        <v>0</v>
      </c>
      <c r="K44" s="7"/>
      <c r="M44" s="31">
        <v>0.2</v>
      </c>
    </row>
    <row r="45" spans="1:13" hidden="1">
      <c r="A45" s="7" t="s">
        <v>45</v>
      </c>
    </row>
    <row r="46" spans="1:13" hidden="1">
      <c r="A46" s="7" t="s">
        <v>45</v>
      </c>
    </row>
    <row r="47" spans="1:13">
      <c r="A47" s="7" t="s">
        <v>46</v>
      </c>
      <c r="B47" s="32"/>
      <c r="C47" s="32" t="s">
        <v>64</v>
      </c>
      <c r="D47" s="32"/>
      <c r="E47" s="32"/>
      <c r="F47" s="32"/>
      <c r="G47" s="32"/>
      <c r="H47" s="32"/>
      <c r="I47" s="32"/>
      <c r="J47" s="32"/>
    </row>
    <row r="48" spans="1:13">
      <c r="A48" s="7" t="s">
        <v>46</v>
      </c>
      <c r="B48" s="32"/>
      <c r="C48" s="32" t="s">
        <v>65</v>
      </c>
      <c r="D48" s="32"/>
      <c r="E48" s="32"/>
      <c r="F48" s="32"/>
      <c r="G48" s="32"/>
      <c r="H48" s="32"/>
      <c r="I48" s="32"/>
      <c r="J48" s="32"/>
    </row>
    <row r="49" spans="1:13">
      <c r="A49" s="7" t="s">
        <v>46</v>
      </c>
      <c r="B49" s="32"/>
      <c r="C49" s="32" t="s">
        <v>66</v>
      </c>
      <c r="D49" s="32"/>
      <c r="E49" s="32"/>
      <c r="F49" s="32"/>
      <c r="G49" s="32"/>
      <c r="H49" s="32"/>
      <c r="I49" s="32"/>
      <c r="J49" s="32"/>
    </row>
    <row r="50" spans="1:13" hidden="1">
      <c r="A50" s="7" t="s">
        <v>51</v>
      </c>
    </row>
    <row r="51" spans="1:13" hidden="1">
      <c r="A51" s="7" t="s">
        <v>51</v>
      </c>
    </row>
    <row r="52" spans="1:13" hidden="1">
      <c r="A52" s="7" t="s">
        <v>51</v>
      </c>
    </row>
    <row r="53" spans="1:13" hidden="1">
      <c r="A53" s="7" t="s">
        <v>51</v>
      </c>
    </row>
    <row r="54" spans="1:13" hidden="1">
      <c r="A54" s="7" t="s">
        <v>51</v>
      </c>
    </row>
    <row r="55" spans="1:13" hidden="1">
      <c r="A55" s="7" t="s">
        <v>51</v>
      </c>
    </row>
    <row r="56" spans="1:13" hidden="1">
      <c r="A56" s="7" t="s">
        <v>51</v>
      </c>
    </row>
    <row r="57" spans="1:13" hidden="1">
      <c r="A57" s="7" t="s">
        <v>51</v>
      </c>
    </row>
    <row r="58" spans="1:13" hidden="1">
      <c r="A58" s="7" t="s">
        <v>51</v>
      </c>
    </row>
    <row r="59" spans="1:13" hidden="1">
      <c r="A59" s="7" t="s">
        <v>52</v>
      </c>
    </row>
    <row r="60" spans="1:13">
      <c r="A60" s="7">
        <v>9</v>
      </c>
      <c r="B60" s="24" t="s">
        <v>67</v>
      </c>
      <c r="C60" s="25" t="s">
        <v>68</v>
      </c>
      <c r="D60" s="26"/>
      <c r="E60" s="26"/>
      <c r="F60" s="27" t="s">
        <v>63</v>
      </c>
      <c r="G60" s="28">
        <v>236.73</v>
      </c>
      <c r="H60" s="28"/>
      <c r="I60" s="29"/>
      <c r="J60" s="30">
        <f>IF(AND(G60= "",H60= ""), 0, ROUND(ROUND(I60, 2) * ROUND(IF(H60="",G60,H60),  2), 2))</f>
        <v>0</v>
      </c>
      <c r="K60" s="7"/>
      <c r="M60" s="31">
        <v>0.2</v>
      </c>
    </row>
    <row r="61" spans="1:13" hidden="1">
      <c r="A61" s="7" t="s">
        <v>45</v>
      </c>
    </row>
    <row r="62" spans="1:13" hidden="1">
      <c r="A62" s="7" t="s">
        <v>45</v>
      </c>
    </row>
    <row r="63" spans="1:13">
      <c r="A63" s="7" t="s">
        <v>46</v>
      </c>
      <c r="B63" s="32"/>
      <c r="C63" s="32" t="s">
        <v>69</v>
      </c>
      <c r="D63" s="32"/>
      <c r="E63" s="32"/>
      <c r="F63" s="32"/>
      <c r="G63" s="32"/>
      <c r="H63" s="32"/>
      <c r="I63" s="32"/>
      <c r="J63" s="32"/>
    </row>
    <row r="64" spans="1:13">
      <c r="A64" s="7" t="s">
        <v>46</v>
      </c>
      <c r="B64" s="32"/>
      <c r="C64" s="32" t="s">
        <v>66</v>
      </c>
      <c r="D64" s="32"/>
      <c r="E64" s="32"/>
      <c r="F64" s="32"/>
      <c r="G64" s="32"/>
      <c r="H64" s="32"/>
      <c r="I64" s="32"/>
      <c r="J64" s="32"/>
    </row>
    <row r="65" spans="1:13" hidden="1">
      <c r="A65" s="7" t="s">
        <v>51</v>
      </c>
    </row>
    <row r="66" spans="1:13" hidden="1">
      <c r="A66" s="7" t="s">
        <v>51</v>
      </c>
    </row>
    <row r="67" spans="1:13" hidden="1">
      <c r="A67" s="7" t="s">
        <v>51</v>
      </c>
    </row>
    <row r="68" spans="1:13" hidden="1">
      <c r="A68" s="7" t="s">
        <v>51</v>
      </c>
    </row>
    <row r="69" spans="1:13" hidden="1">
      <c r="A69" s="7" t="s">
        <v>51</v>
      </c>
    </row>
    <row r="70" spans="1:13" hidden="1">
      <c r="A70" s="7" t="s">
        <v>51</v>
      </c>
    </row>
    <row r="71" spans="1:13" hidden="1">
      <c r="A71" s="7" t="s">
        <v>51</v>
      </c>
    </row>
    <row r="72" spans="1:13" hidden="1">
      <c r="A72" s="7" t="s">
        <v>51</v>
      </c>
    </row>
    <row r="73" spans="1:13" hidden="1">
      <c r="A73" s="7" t="s">
        <v>52</v>
      </c>
    </row>
    <row r="74" spans="1:13">
      <c r="A74" s="7">
        <v>9</v>
      </c>
      <c r="B74" s="24" t="s">
        <v>70</v>
      </c>
      <c r="C74" s="25" t="s">
        <v>71</v>
      </c>
      <c r="D74" s="26"/>
      <c r="E74" s="26"/>
      <c r="F74" s="27" t="s">
        <v>63</v>
      </c>
      <c r="G74" s="28">
        <v>5.9</v>
      </c>
      <c r="H74" s="28"/>
      <c r="I74" s="29"/>
      <c r="J74" s="30">
        <f>IF(AND(G74= "",H74= ""), 0, ROUND(ROUND(I74, 2) * ROUND(IF(H74="",G74,H74),  2), 2))</f>
        <v>0</v>
      </c>
      <c r="K74" s="7"/>
      <c r="M74" s="31">
        <v>0.2</v>
      </c>
    </row>
    <row r="75" spans="1:13" hidden="1">
      <c r="A75" s="7" t="s">
        <v>45</v>
      </c>
    </row>
    <row r="76" spans="1:13" hidden="1">
      <c r="A76" s="7" t="s">
        <v>45</v>
      </c>
    </row>
    <row r="77" spans="1:13">
      <c r="A77" s="7" t="s">
        <v>46</v>
      </c>
      <c r="B77" s="32"/>
      <c r="C77" s="32" t="s">
        <v>72</v>
      </c>
      <c r="D77" s="32"/>
      <c r="E77" s="32"/>
      <c r="F77" s="32"/>
      <c r="G77" s="32"/>
      <c r="H77" s="32"/>
      <c r="I77" s="32"/>
      <c r="J77" s="32"/>
    </row>
    <row r="78" spans="1:13" hidden="1">
      <c r="A78" s="7" t="s">
        <v>51</v>
      </c>
    </row>
    <row r="79" spans="1:13" hidden="1">
      <c r="A79" s="7" t="s">
        <v>52</v>
      </c>
    </row>
    <row r="80" spans="1:13">
      <c r="A80" s="7">
        <v>9</v>
      </c>
      <c r="B80" s="24" t="s">
        <v>73</v>
      </c>
      <c r="C80" s="25" t="s">
        <v>74</v>
      </c>
      <c r="D80" s="26"/>
      <c r="E80" s="26"/>
      <c r="F80" s="27" t="s">
        <v>63</v>
      </c>
      <c r="G80" s="28">
        <v>5.68</v>
      </c>
      <c r="H80" s="28"/>
      <c r="I80" s="29"/>
      <c r="J80" s="30">
        <f>IF(AND(G80= "",H80= ""), 0, ROUND(ROUND(I80, 2) * ROUND(IF(H80="",G80,H80),  2), 2))</f>
        <v>0</v>
      </c>
      <c r="K80" s="7"/>
      <c r="M80" s="31">
        <v>0.2</v>
      </c>
    </row>
    <row r="81" spans="1:13" hidden="1">
      <c r="A81" s="7" t="s">
        <v>45</v>
      </c>
    </row>
    <row r="82" spans="1:13" hidden="1">
      <c r="A82" s="7" t="s">
        <v>45</v>
      </c>
    </row>
    <row r="83" spans="1:13">
      <c r="A83" s="7" t="s">
        <v>46</v>
      </c>
      <c r="B83" s="32"/>
      <c r="C83" s="32" t="s">
        <v>75</v>
      </c>
      <c r="D83" s="32"/>
      <c r="E83" s="32"/>
      <c r="F83" s="32"/>
      <c r="G83" s="32"/>
      <c r="H83" s="32"/>
      <c r="I83" s="32"/>
      <c r="J83" s="32"/>
    </row>
    <row r="84" spans="1:13" hidden="1">
      <c r="A84" s="7" t="s">
        <v>51</v>
      </c>
    </row>
    <row r="85" spans="1:13" hidden="1">
      <c r="A85" s="7" t="s">
        <v>52</v>
      </c>
    </row>
    <row r="86" spans="1:13">
      <c r="A86" s="7" t="s">
        <v>40</v>
      </c>
      <c r="B86" s="26"/>
      <c r="J86" s="26"/>
    </row>
    <row r="87" spans="1:13">
      <c r="B87" s="26"/>
      <c r="C87" s="33" t="s">
        <v>42</v>
      </c>
      <c r="D87" s="34"/>
      <c r="E87" s="34"/>
      <c r="F87" s="35"/>
      <c r="G87" s="35"/>
      <c r="H87" s="35"/>
      <c r="I87" s="35"/>
      <c r="J87" s="36"/>
    </row>
    <row r="88" spans="1:13">
      <c r="B88" s="26"/>
      <c r="C88" s="37"/>
      <c r="D88" s="7"/>
      <c r="E88" s="7"/>
      <c r="F88" s="7"/>
      <c r="G88" s="7"/>
      <c r="H88" s="7"/>
      <c r="I88" s="7"/>
      <c r="J88" s="8"/>
    </row>
    <row r="89" spans="1:13">
      <c r="B89" s="26"/>
      <c r="C89" s="38" t="s">
        <v>76</v>
      </c>
      <c r="D89" s="39"/>
      <c r="E89" s="39"/>
      <c r="F89" s="40">
        <f>SUMIF(K10:K86, IF(K9="","",K9), J10:J86)</f>
        <v>0</v>
      </c>
      <c r="G89" s="40"/>
      <c r="H89" s="40"/>
      <c r="I89" s="40"/>
      <c r="J89" s="41"/>
    </row>
    <row r="90" spans="1:13" ht="16.9125" customHeight="1">
      <c r="B90" s="26"/>
      <c r="C90" s="38" t="s">
        <v>77</v>
      </c>
      <c r="D90" s="39"/>
      <c r="E90" s="39"/>
      <c r="F90" s="40">
        <f>ROUND(SUMIF(K10:K86, IF(K9="","",K9), J10:J86) * 0.2, 2)</f>
        <v>0</v>
      </c>
      <c r="G90" s="40"/>
      <c r="H90" s="40"/>
      <c r="I90" s="40"/>
      <c r="J90" s="41"/>
    </row>
    <row r="91" spans="1:13">
      <c r="B91" s="26"/>
      <c r="C91" s="42" t="s">
        <v>78</v>
      </c>
      <c r="D91" s="43"/>
      <c r="E91" s="43"/>
      <c r="F91" s="44">
        <f>SUM(F89:F90)</f>
        <v>0</v>
      </c>
      <c r="G91" s="44"/>
      <c r="H91" s="44"/>
      <c r="I91" s="44"/>
      <c r="J91" s="45"/>
    </row>
    <row r="92" spans="1:13" ht="18.60375" customHeight="1">
      <c r="A92" s="7">
        <v>3</v>
      </c>
      <c r="B92" s="21" t="s">
        <v>79</v>
      </c>
      <c r="C92" s="22" t="s">
        <v>80</v>
      </c>
      <c r="D92" s="22"/>
      <c r="E92" s="22"/>
      <c r="F92" s="22"/>
      <c r="G92" s="22"/>
      <c r="H92" s="22"/>
      <c r="I92" s="22"/>
      <c r="J92" s="23"/>
      <c r="K92" s="7"/>
    </row>
    <row r="93" spans="1:13" ht="36.025" customHeight="1">
      <c r="A93" s="7">
        <v>4</v>
      </c>
      <c r="B93" s="21" t="s">
        <v>81</v>
      </c>
      <c r="C93" s="46" t="s">
        <v>82</v>
      </c>
      <c r="D93" s="46"/>
      <c r="E93" s="46"/>
      <c r="F93" s="46"/>
      <c r="G93" s="46"/>
      <c r="H93" s="46"/>
      <c r="I93" s="46"/>
      <c r="J93" s="47"/>
      <c r="K93" s="7" t="s">
        <v>83</v>
      </c>
    </row>
    <row r="94" spans="1:13">
      <c r="A94" s="7">
        <v>9</v>
      </c>
      <c r="B94" s="24" t="s">
        <v>84</v>
      </c>
      <c r="C94" s="25" t="s">
        <v>85</v>
      </c>
      <c r="D94" s="26"/>
      <c r="E94" s="26"/>
      <c r="F94" s="27" t="s">
        <v>12</v>
      </c>
      <c r="G94" s="28">
        <v>10.7</v>
      </c>
      <c r="H94" s="28"/>
      <c r="I94" s="29"/>
      <c r="J94" s="30">
        <f>IF(AND(G94= "",H94= ""), 0, ROUND(ROUND(I94, 2) * ROUND(IF(H94="",G94,H94),  2), 2))</f>
        <v>0</v>
      </c>
      <c r="K94" s="7" t="s">
        <v>83</v>
      </c>
      <c r="L94" s="7" t="s">
        <v>86</v>
      </c>
      <c r="M94" s="31">
        <v>0.2</v>
      </c>
    </row>
    <row r="95" spans="1:13" hidden="1">
      <c r="A95" s="7" t="s">
        <v>45</v>
      </c>
    </row>
    <row r="96" spans="1:13" hidden="1">
      <c r="A96" s="7" t="s">
        <v>45</v>
      </c>
    </row>
    <row r="97" spans="1:13">
      <c r="A97" s="7" t="s">
        <v>46</v>
      </c>
      <c r="B97" s="32"/>
      <c r="C97" s="32" t="s">
        <v>87</v>
      </c>
      <c r="D97" s="32"/>
      <c r="E97" s="32"/>
      <c r="F97" s="32"/>
      <c r="G97" s="32"/>
      <c r="H97" s="32"/>
      <c r="I97" s="32"/>
      <c r="J97" s="32"/>
    </row>
    <row r="98" spans="1:13" hidden="1">
      <c r="A98" s="7" t="s">
        <v>51</v>
      </c>
    </row>
    <row r="99" spans="1:13" hidden="1">
      <c r="A99" s="7" t="s">
        <v>51</v>
      </c>
    </row>
    <row r="100" spans="1:13" hidden="1">
      <c r="A100" s="7" t="s">
        <v>52</v>
      </c>
    </row>
    <row r="101" spans="1:13" ht="39.47625000000001" customHeight="1">
      <c r="A101" s="7">
        <v>9</v>
      </c>
      <c r="B101" s="24" t="s">
        <v>88</v>
      </c>
      <c r="C101" s="25" t="s">
        <v>89</v>
      </c>
      <c r="D101" s="26"/>
      <c r="E101" s="26"/>
      <c r="F101" s="27" t="s">
        <v>12</v>
      </c>
      <c r="G101" s="28">
        <v>10.7</v>
      </c>
      <c r="H101" s="28"/>
      <c r="I101" s="29"/>
      <c r="J101" s="30">
        <f>IF(AND(G101= "",H101= ""), 0, ROUND(ROUND(I101, 2) * ROUND(IF(H101="",G101,H101),  2), 2))</f>
        <v>0</v>
      </c>
      <c r="K101" s="7" t="s">
        <v>83</v>
      </c>
      <c r="L101" s="7" t="s">
        <v>86</v>
      </c>
      <c r="M101" s="31">
        <v>0.2</v>
      </c>
    </row>
    <row r="102" spans="1:13" hidden="1">
      <c r="A102" s="7" t="s">
        <v>45</v>
      </c>
    </row>
    <row r="103" spans="1:13" hidden="1">
      <c r="A103" s="7" t="s">
        <v>45</v>
      </c>
    </row>
    <row r="104" spans="1:13" hidden="1">
      <c r="A104" s="7" t="s">
        <v>45</v>
      </c>
    </row>
    <row r="105" spans="1:13" hidden="1">
      <c r="A105" s="7" t="s">
        <v>45</v>
      </c>
    </row>
    <row r="106" spans="1:13" hidden="1">
      <c r="A106" s="7" t="s">
        <v>51</v>
      </c>
    </row>
    <row r="107" spans="1:13" hidden="1">
      <c r="A107" s="7" t="s">
        <v>51</v>
      </c>
    </row>
    <row r="108" spans="1:13">
      <c r="A108" s="7" t="s">
        <v>46</v>
      </c>
      <c r="B108" s="32"/>
      <c r="C108" s="32" t="s">
        <v>87</v>
      </c>
      <c r="D108" s="32"/>
      <c r="E108" s="32"/>
      <c r="F108" s="32"/>
      <c r="G108" s="32"/>
      <c r="H108" s="32"/>
      <c r="I108" s="32"/>
      <c r="J108" s="32"/>
    </row>
    <row r="109" spans="1:13" hidden="1">
      <c r="A109" s="7" t="s">
        <v>52</v>
      </c>
    </row>
    <row r="110" spans="1:13">
      <c r="A110" s="7">
        <v>9</v>
      </c>
      <c r="B110" s="24" t="s">
        <v>90</v>
      </c>
      <c r="C110" s="25" t="s">
        <v>91</v>
      </c>
      <c r="D110" s="26"/>
      <c r="E110" s="26"/>
      <c r="F110" s="27" t="s">
        <v>12</v>
      </c>
      <c r="G110" s="28">
        <v>10.7</v>
      </c>
      <c r="H110" s="28"/>
      <c r="I110" s="29"/>
      <c r="J110" s="30">
        <f>IF(AND(G110= "",H110= ""), 0, ROUND(ROUND(I110, 2) * ROUND(IF(H110="",G110,H110),  2), 2))</f>
        <v>0</v>
      </c>
      <c r="K110" s="7" t="s">
        <v>83</v>
      </c>
      <c r="L110" s="7" t="s">
        <v>86</v>
      </c>
      <c r="M110" s="31">
        <v>0.2</v>
      </c>
    </row>
    <row r="111" spans="1:13" hidden="1">
      <c r="A111" s="7" t="s">
        <v>45</v>
      </c>
    </row>
    <row r="112" spans="1:13">
      <c r="A112" s="7" t="s">
        <v>46</v>
      </c>
      <c r="B112" s="32"/>
      <c r="C112" s="32" t="s">
        <v>87</v>
      </c>
      <c r="D112" s="32"/>
      <c r="E112" s="32"/>
      <c r="F112" s="32"/>
      <c r="G112" s="32"/>
      <c r="H112" s="32"/>
      <c r="I112" s="32"/>
      <c r="J112" s="32"/>
    </row>
    <row r="113" spans="1:13" hidden="1">
      <c r="A113" s="7" t="s">
        <v>51</v>
      </c>
    </row>
    <row r="114" spans="1:13" hidden="1">
      <c r="A114" s="7" t="s">
        <v>51</v>
      </c>
    </row>
    <row r="115" spans="1:13" hidden="1">
      <c r="A115" s="7" t="s">
        <v>51</v>
      </c>
    </row>
    <row r="116" spans="1:13" hidden="1">
      <c r="A116" s="7" t="s">
        <v>52</v>
      </c>
    </row>
    <row r="117" spans="1:13">
      <c r="A117" s="7">
        <v>9</v>
      </c>
      <c r="B117" s="24" t="s">
        <v>92</v>
      </c>
      <c r="C117" s="25" t="s">
        <v>93</v>
      </c>
      <c r="D117" s="26"/>
      <c r="E117" s="26"/>
      <c r="F117" s="27" t="s">
        <v>63</v>
      </c>
      <c r="G117" s="28">
        <v>15.83</v>
      </c>
      <c r="H117" s="28"/>
      <c r="I117" s="29"/>
      <c r="J117" s="30">
        <f>IF(AND(G117= "",H117= ""), 0, ROUND(ROUND(I117, 2) * ROUND(IF(H117="",G117,H117),  2), 2))</f>
        <v>0</v>
      </c>
      <c r="K117" s="7" t="s">
        <v>83</v>
      </c>
      <c r="L117" s="7" t="s">
        <v>86</v>
      </c>
      <c r="M117" s="31">
        <v>0.2</v>
      </c>
    </row>
    <row r="118" spans="1:13" hidden="1">
      <c r="A118" s="7" t="s">
        <v>45</v>
      </c>
    </row>
    <row r="119" spans="1:13" hidden="1">
      <c r="A119" s="7" t="s">
        <v>45</v>
      </c>
    </row>
    <row r="120" spans="1:13">
      <c r="A120" s="7" t="s">
        <v>46</v>
      </c>
      <c r="B120" s="32"/>
      <c r="C120" s="32" t="s">
        <v>87</v>
      </c>
      <c r="D120" s="32"/>
      <c r="E120" s="32"/>
      <c r="F120" s="32"/>
      <c r="G120" s="32"/>
      <c r="H120" s="32"/>
      <c r="I120" s="32"/>
      <c r="J120" s="32"/>
    </row>
    <row r="121" spans="1:13">
      <c r="A121" s="7" t="s">
        <v>46</v>
      </c>
      <c r="B121" s="32"/>
      <c r="C121" s="32" t="s">
        <v>66</v>
      </c>
      <c r="D121" s="32"/>
      <c r="E121" s="32"/>
      <c r="F121" s="32"/>
      <c r="G121" s="32"/>
      <c r="H121" s="32"/>
      <c r="I121" s="32"/>
      <c r="J121" s="32"/>
    </row>
    <row r="122" spans="1:13" hidden="1">
      <c r="A122" s="7" t="s">
        <v>51</v>
      </c>
    </row>
    <row r="123" spans="1:13" hidden="1">
      <c r="A123" s="7" t="s">
        <v>51</v>
      </c>
    </row>
    <row r="124" spans="1:13" hidden="1">
      <c r="A124" s="7" t="s">
        <v>51</v>
      </c>
    </row>
    <row r="125" spans="1:13" hidden="1">
      <c r="A125" s="7" t="s">
        <v>51</v>
      </c>
    </row>
    <row r="126" spans="1:13" hidden="1">
      <c r="A126" s="7" t="s">
        <v>51</v>
      </c>
    </row>
    <row r="127" spans="1:13" hidden="1">
      <c r="A127" s="7" t="s">
        <v>51</v>
      </c>
    </row>
    <row r="128" spans="1:13" hidden="1">
      <c r="A128" s="7" t="s">
        <v>51</v>
      </c>
    </row>
    <row r="129" spans="1:13" hidden="1">
      <c r="A129" s="7" t="s">
        <v>51</v>
      </c>
    </row>
    <row r="130" spans="1:13" hidden="1">
      <c r="A130" s="7" t="s">
        <v>51</v>
      </c>
    </row>
    <row r="131" spans="1:13" hidden="1">
      <c r="A131" s="7" t="s">
        <v>52</v>
      </c>
    </row>
    <row r="132" spans="1:13" hidden="1">
      <c r="A132" s="7" t="s">
        <v>94</v>
      </c>
    </row>
    <row r="133" spans="1:13" ht="36.025" customHeight="1">
      <c r="A133" s="7">
        <v>4</v>
      </c>
      <c r="B133" s="21" t="s">
        <v>95</v>
      </c>
      <c r="C133" s="46" t="s">
        <v>96</v>
      </c>
      <c r="D133" s="46"/>
      <c r="E133" s="46"/>
      <c r="F133" s="46"/>
      <c r="G133" s="46"/>
      <c r="H133" s="46"/>
      <c r="I133" s="46"/>
      <c r="J133" s="47"/>
      <c r="K133" s="7"/>
    </row>
    <row r="134" spans="1:13" ht="27.225" customHeight="1">
      <c r="A134" s="7">
        <v>9</v>
      </c>
      <c r="B134" s="24" t="s">
        <v>97</v>
      </c>
      <c r="C134" s="25" t="s">
        <v>98</v>
      </c>
      <c r="D134" s="26"/>
      <c r="E134" s="26"/>
      <c r="F134" s="27" t="s">
        <v>63</v>
      </c>
      <c r="G134" s="28">
        <v>236.73</v>
      </c>
      <c r="H134" s="28"/>
      <c r="I134" s="29"/>
      <c r="J134" s="30">
        <f>IF(AND(G134= "",H134= ""), 0, ROUND(ROUND(I134, 2) * ROUND(IF(H134="",G134,H134),  2), 2))</f>
        <v>0</v>
      </c>
      <c r="K134" s="7" t="s">
        <v>83</v>
      </c>
      <c r="L134" s="7" t="s">
        <v>99</v>
      </c>
      <c r="M134" s="31">
        <v>0.2</v>
      </c>
    </row>
    <row r="135" spans="1:13" hidden="1">
      <c r="A135" s="7" t="s">
        <v>45</v>
      </c>
    </row>
    <row r="136" spans="1:13" hidden="1">
      <c r="A136" s="7" t="s">
        <v>45</v>
      </c>
    </row>
    <row r="137" spans="1:13">
      <c r="A137" s="7" t="s">
        <v>46</v>
      </c>
      <c r="B137" s="32"/>
      <c r="C137" s="32" t="s">
        <v>69</v>
      </c>
      <c r="D137" s="32"/>
      <c r="E137" s="32"/>
      <c r="F137" s="32"/>
      <c r="G137" s="32"/>
      <c r="H137" s="32"/>
      <c r="I137" s="32"/>
      <c r="J137" s="32"/>
    </row>
    <row r="138" spans="1:13">
      <c r="A138" s="7" t="s">
        <v>46</v>
      </c>
      <c r="B138" s="32"/>
      <c r="C138" s="32" t="s">
        <v>66</v>
      </c>
      <c r="D138" s="32"/>
      <c r="E138" s="32"/>
      <c r="F138" s="32"/>
      <c r="G138" s="32"/>
      <c r="H138" s="32"/>
      <c r="I138" s="32"/>
      <c r="J138" s="32"/>
    </row>
    <row r="139" spans="1:13" hidden="1">
      <c r="A139" s="7" t="s">
        <v>51</v>
      </c>
    </row>
    <row r="140" spans="1:13" hidden="1">
      <c r="A140" s="7" t="s">
        <v>51</v>
      </c>
    </row>
    <row r="141" spans="1:13" hidden="1">
      <c r="A141" s="7" t="s">
        <v>51</v>
      </c>
    </row>
    <row r="142" spans="1:13" hidden="1">
      <c r="A142" s="7" t="s">
        <v>51</v>
      </c>
    </row>
    <row r="143" spans="1:13" hidden="1">
      <c r="A143" s="7" t="s">
        <v>51</v>
      </c>
    </row>
    <row r="144" spans="1:13" hidden="1">
      <c r="A144" s="7" t="s">
        <v>51</v>
      </c>
    </row>
    <row r="145" spans="1:10" hidden="1">
      <c r="A145" s="7" t="s">
        <v>51</v>
      </c>
    </row>
    <row r="146" spans="1:10" hidden="1">
      <c r="A146" s="7" t="s">
        <v>51</v>
      </c>
    </row>
    <row r="147" spans="1:10" hidden="1">
      <c r="A147" s="7" t="s">
        <v>52</v>
      </c>
    </row>
    <row r="148" spans="1:10" hidden="1">
      <c r="A148" s="7" t="s">
        <v>94</v>
      </c>
    </row>
    <row r="149" spans="1:10">
      <c r="A149" s="7" t="s">
        <v>40</v>
      </c>
      <c r="B149" s="26"/>
      <c r="J149" s="26"/>
    </row>
    <row r="150" spans="1:10">
      <c r="B150" s="26"/>
      <c r="C150" s="33" t="s">
        <v>80</v>
      </c>
      <c r="D150" s="34"/>
      <c r="E150" s="34"/>
      <c r="F150" s="35"/>
      <c r="G150" s="35"/>
      <c r="H150" s="35"/>
      <c r="I150" s="35"/>
      <c r="J150" s="36"/>
    </row>
    <row r="151" spans="1:10">
      <c r="B151" s="26"/>
      <c r="C151" s="37"/>
      <c r="D151" s="7"/>
      <c r="E151" s="7"/>
      <c r="F151" s="7"/>
      <c r="G151" s="7"/>
      <c r="H151" s="7"/>
      <c r="I151" s="7"/>
      <c r="J151" s="8"/>
    </row>
    <row r="152" spans="1:10">
      <c r="B152" s="26"/>
      <c r="C152" s="38" t="s">
        <v>76</v>
      </c>
      <c r="D152" s="39"/>
      <c r="E152" s="39"/>
      <c r="F152" s="40">
        <f>SUMIF(K93:K149, IF(K92="","",K92), J93:J149)</f>
        <v>0</v>
      </c>
      <c r="G152" s="40"/>
      <c r="H152" s="40"/>
      <c r="I152" s="40"/>
      <c r="J152" s="41"/>
    </row>
    <row r="153" spans="1:10" ht="16.9125" customHeight="1">
      <c r="B153" s="26"/>
      <c r="C153" s="38" t="s">
        <v>77</v>
      </c>
      <c r="D153" s="39"/>
      <c r="E153" s="39"/>
      <c r="F153" s="40">
        <f>ROUND(SUMIF(K93:K149, IF(K92="","",K92), J93:J149) * 0.2, 2)</f>
        <v>0</v>
      </c>
      <c r="G153" s="40"/>
      <c r="H153" s="40"/>
      <c r="I153" s="40"/>
      <c r="J153" s="41"/>
    </row>
    <row r="154" spans="1:10">
      <c r="B154" s="26"/>
      <c r="C154" s="42" t="s">
        <v>78</v>
      </c>
      <c r="D154" s="43"/>
      <c r="E154" s="43"/>
      <c r="F154" s="44">
        <f>SUM(F152:F153)</f>
        <v>0</v>
      </c>
      <c r="G154" s="44"/>
      <c r="H154" s="44"/>
      <c r="I154" s="44"/>
      <c r="J154" s="45"/>
    </row>
    <row r="155" spans="1:10" ht="37.2075" customHeight="1">
      <c r="B155" s="3"/>
      <c r="C155" s="48" t="s">
        <v>100</v>
      </c>
      <c r="D155" s="48"/>
      <c r="E155" s="48"/>
      <c r="F155" s="48"/>
      <c r="G155" s="48"/>
      <c r="H155" s="48"/>
      <c r="I155" s="48"/>
      <c r="J155" s="48"/>
    </row>
    <row r="157" spans="1:10">
      <c r="C157" s="49" t="s">
        <v>101</v>
      </c>
      <c r="D157" s="49"/>
      <c r="E157" s="49"/>
      <c r="F157" s="49"/>
      <c r="G157" s="49"/>
      <c r="H157" s="49"/>
      <c r="I157" s="49"/>
      <c r="J157" s="49"/>
    </row>
    <row r="158" spans="1:10" ht="16.9125" customHeight="1">
      <c r="C158" s="50" t="s">
        <v>102</v>
      </c>
      <c r="D158" s="51"/>
      <c r="E158" s="51"/>
      <c r="F158" s="52">
        <f>SUMIF(K10:K80, "", J10:J80)</f>
        <v>0</v>
      </c>
      <c r="G158" s="52"/>
      <c r="H158" s="52"/>
      <c r="I158" s="52"/>
      <c r="J158" s="52"/>
    </row>
    <row r="159" spans="1:10" ht="16.9125" customHeight="1">
      <c r="C159" s="50" t="s">
        <v>103</v>
      </c>
      <c r="D159" s="51"/>
      <c r="E159" s="51"/>
      <c r="F159" s="52">
        <f>SUMIF(K94:K134, "", J94:J134)</f>
        <v>0</v>
      </c>
      <c r="G159" s="52"/>
      <c r="H159" s="52"/>
      <c r="I159" s="52"/>
      <c r="J159" s="52"/>
    </row>
    <row r="160" spans="1:10" ht="26.75" customHeight="1">
      <c r="C160" s="53" t="s">
        <v>104</v>
      </c>
      <c r="D160" s="54"/>
      <c r="E160" s="54"/>
      <c r="F160" s="55">
        <f>"[Non totalisé] " &amp;TEXT(SUMIF(A94:A117, "9", J94:J117),"# ##0,00 €")</f>
        <v>0</v>
      </c>
      <c r="G160" s="56"/>
      <c r="H160" s="56"/>
      <c r="I160" s="56"/>
      <c r="J160" s="56"/>
    </row>
    <row r="161" spans="1:13" ht="32.75" customHeight="1">
      <c r="C161" s="53" t="s">
        <v>105</v>
      </c>
      <c r="D161" s="54"/>
      <c r="E161" s="54"/>
      <c r="F161" s="55">
        <f>SUMIF(K134:K134, "", J134:J134)</f>
        <v>0</v>
      </c>
      <c r="G161" s="56"/>
      <c r="H161" s="56"/>
      <c r="I161" s="56"/>
      <c r="J161" s="56"/>
    </row>
    <row r="162" spans="1:13">
      <c r="C162" s="57" t="s">
        <v>106</v>
      </c>
      <c r="D162" s="58"/>
      <c r="E162" s="58"/>
      <c r="F162" s="59"/>
      <c r="G162" s="59"/>
      <c r="H162" s="59"/>
      <c r="I162" s="59"/>
      <c r="J162" s="60"/>
    </row>
    <row r="163" spans="1:13">
      <c r="C163" s="61"/>
      <c r="D163" s="3"/>
      <c r="E163" s="3"/>
      <c r="F163" s="3"/>
      <c r="G163" s="3"/>
      <c r="H163" s="3"/>
      <c r="I163" s="3"/>
      <c r="J163" s="62"/>
    </row>
    <row r="164" spans="1:13">
      <c r="A164" s="63"/>
      <c r="C164" s="64" t="s">
        <v>76</v>
      </c>
      <c r="D164" s="7"/>
      <c r="E164" s="7"/>
      <c r="F164" s="65">
        <f>SUMIF(K5:K155, IF(K4="","",K4), J5:J155)</f>
        <v>0</v>
      </c>
      <c r="G164" s="66"/>
      <c r="H164" s="66"/>
      <c r="I164" s="66"/>
      <c r="J164" s="67"/>
    </row>
    <row r="165" spans="1:13">
      <c r="A165" s="63"/>
      <c r="C165" s="64" t="s">
        <v>77</v>
      </c>
      <c r="D165" s="7"/>
      <c r="E165" s="7"/>
      <c r="F165" s="65">
        <f>ROUND(SUMIF(K5:K155, IF(K4="","",K4), J5:J155) * 0.2, 2)</f>
        <v>0</v>
      </c>
      <c r="G165" s="66"/>
      <c r="H165" s="66"/>
      <c r="I165" s="66"/>
      <c r="J165" s="67"/>
    </row>
    <row r="166" spans="1:13">
      <c r="C166" s="68" t="s">
        <v>78</v>
      </c>
      <c r="D166" s="69"/>
      <c r="E166" s="69"/>
      <c r="F166" s="70">
        <f>SUM(F164:F165)</f>
        <v>0</v>
      </c>
      <c r="G166" s="71"/>
      <c r="H166" s="71"/>
      <c r="I166" s="71"/>
      <c r="J166" s="72"/>
    </row>
    <row r="167" spans="1:13">
      <c r="C167" s="73"/>
    </row>
    <row r="168" spans="1:13">
      <c r="C168" s="74" t="s">
        <v>107</v>
      </c>
    </row>
    <row r="169" spans="1:13">
      <c r="C169" s="69">
        <f>IF('Paramètres'!AA2&lt;&gt;"",'Paramètres'!AA2,"")</f>
        <v>0</v>
      </c>
      <c r="D169" s="69"/>
      <c r="E169" s="69"/>
      <c r="F169" s="69"/>
      <c r="G169" s="69"/>
      <c r="H169" s="69"/>
      <c r="I169" s="69"/>
      <c r="J169" s="69"/>
    </row>
    <row r="170" spans="1:13">
      <c r="C170" s="69"/>
      <c r="D170" s="69"/>
      <c r="E170" s="69"/>
      <c r="F170" s="69"/>
      <c r="G170" s="69"/>
      <c r="H170" s="69"/>
      <c r="I170" s="69"/>
      <c r="J170" s="69"/>
    </row>
    <row r="172" spans="1:13">
      <c r="C172" s="49" t="s">
        <v>108</v>
      </c>
      <c r="D172" s="49"/>
      <c r="E172" s="49"/>
      <c r="F172" s="49"/>
      <c r="G172" s="49"/>
      <c r="H172" s="49"/>
      <c r="I172" s="49"/>
      <c r="J172" s="49"/>
    </row>
    <row r="173" spans="1:13">
      <c r="C173" s="39" t="s">
        <v>109</v>
      </c>
      <c r="D173" s="39"/>
      <c r="E173" s="39"/>
      <c r="L173" s="7">
        <v>1</v>
      </c>
    </row>
    <row r="174" spans="1:13">
      <c r="C174" s="75" t="s">
        <v>110</v>
      </c>
      <c r="D174" s="75"/>
      <c r="E174" s="75"/>
      <c r="F174" s="76">
        <f>SUMIF(L5:L155,L174, J5:J155)</f>
        <v>0</v>
      </c>
      <c r="G174" s="76"/>
      <c r="H174" s="76"/>
      <c r="I174" s="76"/>
      <c r="J174" s="76"/>
      <c r="K174" s="7" t="s">
        <v>111</v>
      </c>
      <c r="L174" s="7" t="s">
        <v>86</v>
      </c>
    </row>
    <row r="175" spans="1:13" hidden="1">
      <c r="A175" s="7">
        <v>0.2</v>
      </c>
      <c r="C175" s="77">
        <f> "	- dont T.V.A. à 20% sur " &amp;ROUND((SUMPRODUCT((L5:L155=L174)*1, J5:J155,(M5:M155=A175)*1)), 2)&amp; "€ :"</f>
        <v>0</v>
      </c>
      <c r="D175" s="77"/>
      <c r="E175" s="77"/>
      <c r="F175" s="78"/>
      <c r="G175" s="78"/>
      <c r="H175" s="78"/>
      <c r="I175" s="78"/>
      <c r="J175" s="78"/>
      <c r="K175" s="7" t="s">
        <v>111</v>
      </c>
      <c r="M175" s="7">
        <f>ROUND((SUMPRODUCT((L5:L155=L174)*1, J5:J155,(M5:M155=A175)*1))*A175, 2)</f>
        <v>0</v>
      </c>
    </row>
    <row r="176" spans="1:13">
      <c r="C176" s="75" t="s">
        <v>112</v>
      </c>
      <c r="D176" s="75"/>
      <c r="E176" s="75"/>
      <c r="F176" s="75"/>
      <c r="G176" s="75"/>
      <c r="H176" s="75"/>
      <c r="I176" s="75"/>
      <c r="J176" s="75"/>
    </row>
    <row r="177" spans="1:13">
      <c r="C177" s="79" t="s">
        <v>113</v>
      </c>
      <c r="D177" s="79"/>
      <c r="E177" s="79"/>
      <c r="F177" s="76">
        <f>SUM(F174:F175)</f>
        <v>0</v>
      </c>
      <c r="G177" s="76"/>
      <c r="H177" s="76"/>
      <c r="I177" s="76"/>
      <c r="J177" s="76"/>
    </row>
    <row r="178" spans="1:13">
      <c r="C178" s="79" t="s">
        <v>114</v>
      </c>
      <c r="D178" s="79"/>
      <c r="E178" s="79"/>
      <c r="F178" s="76">
        <f>SUM(M174:M175)</f>
        <v>0</v>
      </c>
      <c r="G178" s="76"/>
      <c r="H178" s="76"/>
      <c r="I178" s="76"/>
      <c r="J178" s="76"/>
    </row>
    <row r="179" spans="1:13">
      <c r="C179" s="79" t="s">
        <v>115</v>
      </c>
      <c r="D179" s="79"/>
      <c r="E179" s="79"/>
      <c r="F179" s="76">
        <f>SUM(F178:F177)</f>
        <v>0</v>
      </c>
      <c r="G179" s="76"/>
      <c r="H179" s="76"/>
      <c r="I179" s="76"/>
      <c r="J179" s="76"/>
    </row>
    <row r="180" spans="1:13">
      <c r="C180" s="39" t="s">
        <v>116</v>
      </c>
      <c r="D180" s="39"/>
      <c r="E180" s="39"/>
      <c r="L180" s="7">
        <v>11</v>
      </c>
    </row>
    <row r="181" spans="1:13">
      <c r="C181" s="75" t="s">
        <v>117</v>
      </c>
      <c r="D181" s="75"/>
      <c r="E181" s="75"/>
      <c r="F181" s="76">
        <f>SUMIF(L5:L155,L181, J5:J155)</f>
        <v>0</v>
      </c>
      <c r="G181" s="76"/>
      <c r="H181" s="76"/>
      <c r="I181" s="76"/>
      <c r="J181" s="76"/>
      <c r="K181" s="7" t="s">
        <v>118</v>
      </c>
      <c r="L181" s="7" t="s">
        <v>99</v>
      </c>
    </row>
    <row r="182" spans="1:13" hidden="1">
      <c r="A182" s="7">
        <v>0.2</v>
      </c>
      <c r="C182" s="77">
        <f> "	- dont T.V.A. à 20% sur " &amp;ROUND((SUMPRODUCT((L5:L155=L181)*1, J5:J155,(M5:M155=A182)*1)), 2)&amp; "€ :"</f>
        <v>0</v>
      </c>
      <c r="D182" s="77"/>
      <c r="E182" s="77"/>
      <c r="F182" s="78"/>
      <c r="G182" s="78"/>
      <c r="H182" s="78"/>
      <c r="I182" s="78"/>
      <c r="J182" s="78"/>
      <c r="K182" s="7" t="s">
        <v>118</v>
      </c>
      <c r="M182" s="7">
        <f>ROUND((SUMPRODUCT((L5:L155=L181)*1, J5:J155,(M5:M155=A182)*1))*A182, 2)</f>
        <v>0</v>
      </c>
    </row>
    <row r="183" spans="1:13">
      <c r="C183" s="75" t="s">
        <v>119</v>
      </c>
      <c r="D183" s="75"/>
      <c r="E183" s="75"/>
      <c r="F183" s="75"/>
      <c r="G183" s="75"/>
      <c r="H183" s="75"/>
      <c r="I183" s="75"/>
      <c r="J183" s="75"/>
    </row>
    <row r="184" spans="1:13">
      <c r="C184" s="79" t="s">
        <v>113</v>
      </c>
      <c r="D184" s="79"/>
      <c r="E184" s="79"/>
      <c r="F184" s="76">
        <f>SUM(F181:F182)</f>
        <v>0</v>
      </c>
      <c r="G184" s="76"/>
      <c r="H184" s="76"/>
      <c r="I184" s="76"/>
      <c r="J184" s="76"/>
    </row>
    <row r="185" spans="1:13">
      <c r="C185" s="79" t="s">
        <v>114</v>
      </c>
      <c r="D185" s="79"/>
      <c r="E185" s="79"/>
      <c r="F185" s="76">
        <f>SUM(M181:M182)</f>
        <v>0</v>
      </c>
      <c r="G185" s="76"/>
      <c r="H185" s="76"/>
      <c r="I185" s="76"/>
      <c r="J185" s="76"/>
    </row>
    <row r="186" spans="1:13">
      <c r="C186" s="79" t="s">
        <v>115</v>
      </c>
      <c r="D186" s="79"/>
      <c r="E186" s="79"/>
      <c r="F186" s="76">
        <f>SUM(F185:F184)</f>
        <v>0</v>
      </c>
      <c r="G186" s="76"/>
      <c r="H186" s="76"/>
      <c r="I186" s="76"/>
      <c r="J186" s="76"/>
    </row>
    <row r="188" spans="1:13" ht="56.7" customHeight="1">
      <c r="F188" s="75" t="s">
        <v>120</v>
      </c>
      <c r="G188" s="75"/>
      <c r="H188" s="75"/>
      <c r="I188" s="75"/>
      <c r="J188" s="75"/>
    </row>
    <row r="190" spans="1:13" ht="85.05" customHeight="1">
      <c r="C190" s="80" t="s">
        <v>121</v>
      </c>
      <c r="D190" s="80"/>
      <c r="F190" s="80" t="s">
        <v>122</v>
      </c>
      <c r="G190" s="80"/>
      <c r="H190" s="80"/>
      <c r="I190" s="80"/>
      <c r="J190" s="80"/>
    </row>
    <row r="191" spans="1:13">
      <c r="C191" s="81" t="s">
        <v>123</v>
      </c>
      <c r="D191" s="81"/>
      <c r="E191" s="81"/>
      <c r="F191" s="81"/>
      <c r="G191" s="81"/>
      <c r="H191" s="81"/>
      <c r="I191" s="81"/>
      <c r="J191" s="81"/>
    </row>
  </sheetData>
  <sheetProtection password="E95E" sheet="1" objects="1" selectLockedCells="1"/>
  <mergeCells count="108">
    <mergeCell ref="C3:E3"/>
    <mergeCell ref="C4:E4"/>
    <mergeCell ref="C9:E9"/>
    <mergeCell ref="C10:E10"/>
    <mergeCell ref="C13:I13"/>
    <mergeCell ref="C19:E19"/>
    <mergeCell ref="C26:I26"/>
    <mergeCell ref="C28:E28"/>
    <mergeCell ref="C35:I35"/>
    <mergeCell ref="C37:E37"/>
    <mergeCell ref="C39:I39"/>
    <mergeCell ref="C44:E44"/>
    <mergeCell ref="C47:I47"/>
    <mergeCell ref="C48:I48"/>
    <mergeCell ref="C49:I49"/>
    <mergeCell ref="C60:E60"/>
    <mergeCell ref="C63:I63"/>
    <mergeCell ref="C64:I64"/>
    <mergeCell ref="C74:E74"/>
    <mergeCell ref="C77:I77"/>
    <mergeCell ref="C80:E80"/>
    <mergeCell ref="C83:I83"/>
    <mergeCell ref="C86:E86"/>
    <mergeCell ref="F87:J87"/>
    <mergeCell ref="C87:E87"/>
    <mergeCell ref="F88:J88"/>
    <mergeCell ref="C88:E88"/>
    <mergeCell ref="F89:J89"/>
    <mergeCell ref="C89:E89"/>
    <mergeCell ref="F90:J90"/>
    <mergeCell ref="C90:E90"/>
    <mergeCell ref="F91:J91"/>
    <mergeCell ref="C91:E91"/>
    <mergeCell ref="C92:E92"/>
    <mergeCell ref="C93:E93"/>
    <mergeCell ref="C94:E94"/>
    <mergeCell ref="C97:I97"/>
    <mergeCell ref="C101:E101"/>
    <mergeCell ref="C108:I108"/>
    <mergeCell ref="C110:E110"/>
    <mergeCell ref="C112:I112"/>
    <mergeCell ref="C117:E117"/>
    <mergeCell ref="C120:I120"/>
    <mergeCell ref="C121:I121"/>
    <mergeCell ref="C133:E133"/>
    <mergeCell ref="C134:E134"/>
    <mergeCell ref="C137:I137"/>
    <mergeCell ref="C138:I138"/>
    <mergeCell ref="C149:E149"/>
    <mergeCell ref="F150:J150"/>
    <mergeCell ref="C150:E150"/>
    <mergeCell ref="F151:J151"/>
    <mergeCell ref="C151:E151"/>
    <mergeCell ref="F152:J152"/>
    <mergeCell ref="C152:E152"/>
    <mergeCell ref="F153:J153"/>
    <mergeCell ref="C153:E153"/>
    <mergeCell ref="F154:J154"/>
    <mergeCell ref="C154:E154"/>
    <mergeCell ref="C155:J155"/>
    <mergeCell ref="C157:J157"/>
    <mergeCell ref="F158:J158"/>
    <mergeCell ref="C158:E158"/>
    <mergeCell ref="F159:J159"/>
    <mergeCell ref="C159:E159"/>
    <mergeCell ref="F160:J160"/>
    <mergeCell ref="C160:E160"/>
    <mergeCell ref="F161:J161"/>
    <mergeCell ref="C161:E161"/>
    <mergeCell ref="C162:E162"/>
    <mergeCell ref="C163:J163"/>
    <mergeCell ref="C164:E164"/>
    <mergeCell ref="F164:J164"/>
    <mergeCell ref="C165:E165"/>
    <mergeCell ref="F165:J165"/>
    <mergeCell ref="C166:E166"/>
    <mergeCell ref="F166:J166"/>
    <mergeCell ref="C167:J167"/>
    <mergeCell ref="C168:J168"/>
    <mergeCell ref="C169:J169"/>
    <mergeCell ref="C170:J170"/>
    <mergeCell ref="C172:J172"/>
    <mergeCell ref="C173:E173"/>
    <mergeCell ref="C174:E174"/>
    <mergeCell ref="F174:J174"/>
    <mergeCell ref="F175:J175"/>
    <mergeCell ref="C176:E176"/>
    <mergeCell ref="C177:E177"/>
    <mergeCell ref="F177:J177"/>
    <mergeCell ref="C178:E178"/>
    <mergeCell ref="F178:J178"/>
    <mergeCell ref="C179:E179"/>
    <mergeCell ref="F179:J179"/>
    <mergeCell ref="C180:E180"/>
    <mergeCell ref="C181:E181"/>
    <mergeCell ref="F181:J181"/>
    <mergeCell ref="F182:J182"/>
    <mergeCell ref="C183:E183"/>
    <mergeCell ref="C184:E184"/>
    <mergeCell ref="F184:J184"/>
    <mergeCell ref="C185:E185"/>
    <mergeCell ref="F185:J185"/>
    <mergeCell ref="C186:E186"/>
    <mergeCell ref="F186:J186"/>
    <mergeCell ref="F188:J188"/>
    <mergeCell ref="C190:D190"/>
    <mergeCell ref="F190:J190"/>
    <mergeCell ref="C191:J191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&amp;L01 - 2024 - Implantation de services académiques dans les locaux de l'INSPE COLMAR
&amp;RDPGF - Lot n°06 REVETEMENT DE SOL SOUPLE 
DCE - Edition du 22/07/2025</oddHeader>
    <oddFooter>&amp;CEdition du 22/07/2025&amp;RPage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39" t="s">
        <v>124</v>
      </c>
      <c r="AA1" s="7">
        <f>IF('DPGF'!F166&lt;&gt;"",'DPGF'!F166,"0")</f>
        <v>0</v>
      </c>
    </row>
    <row r="2" spans="1:27" ht="12.75" customHeight="1">
      <c r="AA2" s="7">
        <f>UPPER(MID(AA98,1,1))&amp;MID(AA98,2,168)</f>
        <v>0</v>
      </c>
    </row>
    <row r="3" spans="1:27" ht="25.5" customHeight="1">
      <c r="A3" s="79" t="s">
        <v>125</v>
      </c>
      <c r="B3" s="75" t="s">
        <v>126</v>
      </c>
      <c r="C3" s="82" t="s">
        <v>151</v>
      </c>
      <c r="D3" s="82"/>
      <c r="E3" s="82"/>
      <c r="F3" s="82"/>
      <c r="G3" s="82"/>
      <c r="H3" s="82"/>
      <c r="I3" s="82"/>
      <c r="J3" s="82"/>
      <c r="AA3" s="7">
        <f>INT(AA1/1000000)</f>
        <v>0</v>
      </c>
    </row>
    <row r="4" spans="1:27" ht="12.75" customHeight="1">
      <c r="AA4" s="7">
        <f>INT((AA1-AA3*1000000)/1000)</f>
        <v>0</v>
      </c>
    </row>
    <row r="5" spans="1:27" ht="25.5" customHeight="1">
      <c r="A5" s="79" t="s">
        <v>127</v>
      </c>
      <c r="B5" s="75" t="s">
        <v>128</v>
      </c>
      <c r="C5" s="82" t="s">
        <v>152</v>
      </c>
      <c r="D5" s="82"/>
      <c r="E5" s="82"/>
      <c r="F5" s="82"/>
      <c r="G5" s="82"/>
      <c r="H5" s="82"/>
      <c r="I5" s="82"/>
      <c r="J5" s="82"/>
      <c r="AA5" s="7">
        <f>INT(AA1-AA3*1000000-AA4*1000)</f>
        <v>0</v>
      </c>
    </row>
    <row r="6" spans="1:27" ht="12.75" customHeight="1">
      <c r="AA6" s="7">
        <f>ROUND(AA1-AA3*1000000-AA4*1000-AA5,2)*100</f>
        <v>0</v>
      </c>
    </row>
    <row r="7" spans="1:27" ht="12.75" customHeight="1">
      <c r="A7" s="79" t="s">
        <v>137</v>
      </c>
      <c r="B7" s="75" t="s">
        <v>138</v>
      </c>
      <c r="C7" s="82" t="s">
        <v>153</v>
      </c>
      <c r="AA7" s="7">
        <f>AA3-AA12*100</f>
        <v>0</v>
      </c>
    </row>
    <row r="8" spans="1:27" ht="12.75" customHeight="1">
      <c r="AA8" s="7">
        <f/>
        <v>0</v>
      </c>
    </row>
    <row r="9" spans="1:27" ht="12.75" customHeight="1">
      <c r="A9" s="79" t="s">
        <v>139</v>
      </c>
      <c r="B9" s="75" t="s">
        <v>140</v>
      </c>
      <c r="C9" s="82" t="s">
        <v>38</v>
      </c>
      <c r="AA9" s="7">
        <f>AA4-AA15*100</f>
        <v>0</v>
      </c>
    </row>
    <row r="10" spans="1:27" ht="12.75" customHeight="1">
      <c r="AA10" s="7">
        <f>ROUND(AA5-AA18*100,0)</f>
        <v>0</v>
      </c>
    </row>
    <row r="11" spans="1:27" ht="25.5" customHeight="1">
      <c r="A11" s="79" t="s">
        <v>129</v>
      </c>
      <c r="B11" s="75" t="s">
        <v>130</v>
      </c>
      <c r="C11" s="82" t="s">
        <v>39</v>
      </c>
      <c r="D11" s="82"/>
      <c r="E11" s="82"/>
      <c r="F11" s="82"/>
      <c r="G11" s="82"/>
      <c r="H11" s="82"/>
      <c r="I11" s="82"/>
      <c r="J11" s="82"/>
      <c r="AA11" s="7">
        <f>AA6</f>
        <v>0</v>
      </c>
    </row>
    <row r="12" spans="1:27" ht="12.75" customHeight="1">
      <c r="AA12" s="7">
        <f>INT(AA3/100)</f>
        <v>0</v>
      </c>
    </row>
    <row r="13" spans="1:27" ht="12.75" customHeight="1">
      <c r="A13" s="79" t="s">
        <v>141</v>
      </c>
      <c r="B13" s="75" t="s">
        <v>142</v>
      </c>
      <c r="C13" s="82" t="s">
        <v>154</v>
      </c>
      <c r="AA13" s="7">
        <f>INT((AA3-AA12*100)/10)</f>
        <v>0</v>
      </c>
    </row>
    <row r="14" spans="1:27" ht="12.75" customHeight="1">
      <c r="AA14" s="7">
        <f>AA3-AA12*100-AA13*10</f>
        <v>0</v>
      </c>
    </row>
    <row r="15" spans="1:27" ht="12.75" customHeight="1">
      <c r="A15" s="79" t="s">
        <v>143</v>
      </c>
      <c r="B15" s="75" t="s">
        <v>144</v>
      </c>
      <c r="C15" s="82" t="s">
        <v>155</v>
      </c>
      <c r="AA15" s="7">
        <f>INT(AA4/100)</f>
        <v>0</v>
      </c>
    </row>
    <row r="16" spans="1:27" ht="12.75" customHeight="1">
      <c r="AA16" s="7">
        <f>INT((AA4-AA15*100)/10)</f>
        <v>0</v>
      </c>
    </row>
    <row r="17" spans="1:27" ht="12.75" customHeight="1">
      <c r="A17" s="79" t="s">
        <v>145</v>
      </c>
      <c r="B17" s="75" t="s">
        <v>146</v>
      </c>
      <c r="C17" s="82">
        <v>2</v>
      </c>
      <c r="AA17" s="7">
        <f>AA4-AA15*100-AA16*10</f>
        <v>0</v>
      </c>
    </row>
    <row r="18" spans="1:27" ht="12.75" customHeight="1">
      <c r="AA18" s="7">
        <f>INT(AA5/100)</f>
        <v>0</v>
      </c>
    </row>
    <row r="19" spans="1:27" ht="12.75" customHeight="1">
      <c r="C19" s="83">
        <v>0.2</v>
      </c>
      <c r="E19" s="84" t="s">
        <v>147</v>
      </c>
      <c r="AA19" s="7">
        <f>INT((AA5-AA18*100)/10)</f>
        <v>0</v>
      </c>
    </row>
    <row r="20" spans="1:27" ht="12.75" customHeight="1">
      <c r="C20" s="85">
        <v>0.055</v>
      </c>
      <c r="E20" s="84" t="s">
        <v>148</v>
      </c>
      <c r="AA20" s="7">
        <f>AA5-AA18*100-AA19*10</f>
        <v>0</v>
      </c>
    </row>
    <row r="21" spans="1:27" ht="12.75" customHeight="1">
      <c r="C21" s="85">
        <v>0</v>
      </c>
      <c r="E21" s="84" t="s">
        <v>149</v>
      </c>
      <c r="AA21" s="7">
        <f>INT(AA6/10)</f>
        <v>0</v>
      </c>
    </row>
    <row r="22" spans="1:27" ht="12.75" customHeight="1">
      <c r="C22" s="86">
        <v>0</v>
      </c>
      <c r="E22" s="84" t="s">
        <v>150</v>
      </c>
      <c r="AA22" s="7">
        <f>ROUND(AA6-AA21*10,0)</f>
        <v>0</v>
      </c>
    </row>
    <row r="23" spans="1:27" ht="12.75" customHeight="1">
      <c r="AA23" s="7">
        <f>IF(AA12=0,"",IF(AA12=1,"",IF(AA12=2,"deux ",IF(AA12=3,"trois ",IF(AA12=4,"quatre ",IF(AA12=5,"cinq ",AA42))))))</f>
        <v>0</v>
      </c>
    </row>
    <row r="24" spans="1:27" ht="12.75" customHeight="1">
      <c r="A24" s="79" t="s">
        <v>131</v>
      </c>
      <c r="B24" s="75" t="s">
        <v>132</v>
      </c>
      <c r="C24" s="82"/>
      <c r="D24" s="82"/>
      <c r="E24" s="82"/>
      <c r="F24" s="82"/>
      <c r="G24" s="82"/>
      <c r="H24" s="82"/>
      <c r="I24" s="82"/>
      <c r="J24" s="82"/>
      <c r="AA24" s="7">
        <f>IF(AA12=0,"",IF(AA12&lt;2,"cent ",AA43))</f>
        <v>0</v>
      </c>
    </row>
    <row r="25" spans="1:27" ht="12.75" customHeight="1">
      <c r="AA25" s="7">
        <f>IF(AA13=1,AA44,IF(AA13=7,AA64,IF(AA13=9,AA80,AA89)))</f>
        <v>0</v>
      </c>
    </row>
    <row r="26" spans="1:27" ht="12.75" customHeight="1">
      <c r="A26" s="79" t="s">
        <v>133</v>
      </c>
      <c r="B26" s="75" t="s">
        <v>134</v>
      </c>
      <c r="C26" s="82"/>
      <c r="D26" s="82"/>
      <c r="E26" s="82"/>
      <c r="F26" s="82"/>
      <c r="G26" s="82"/>
      <c r="H26" s="82"/>
      <c r="I26" s="82"/>
      <c r="J26" s="82"/>
      <c r="AA26" s="7">
        <f>IF(AA7=11,"",IF(AA7=12,"",IF(AA7=13,"",IF(AA7=14,"",IF(AA7=15,"",IF(AA7=16,"",AA45))))))</f>
        <v>0</v>
      </c>
    </row>
    <row r="27" spans="1:27" ht="12.75" customHeight="1">
      <c r="AA27" s="7">
        <f>IF(AA3=0,"",IF(AA3&lt;2,"million ","millions "))</f>
        <v>0</v>
      </c>
    </row>
    <row r="28" spans="1:27" ht="12.75" customHeight="1">
      <c r="A28" s="79" t="s">
        <v>135</v>
      </c>
      <c r="B28" s="75" t="s">
        <v>136</v>
      </c>
      <c r="C28" s="82"/>
      <c r="D28" s="82"/>
      <c r="E28" s="82"/>
      <c r="F28" s="82"/>
      <c r="G28" s="82"/>
      <c r="H28" s="82"/>
      <c r="I28" s="82"/>
      <c r="J28" s="82"/>
      <c r="AA28" s="7">
        <f>IF(AA8=1,"",IF(AA15=0,"",IF(AA15=1,"",IF(AA15=2,"deux ",IF(AA15=3,"trois ",IF(AA15=4,"quatre ",IF(AA15=5,"cinq ",AA46)))))))</f>
        <v>0</v>
      </c>
    </row>
    <row r="29" spans="1:27" ht="12.75" customHeight="1">
      <c r="AA29" s="7">
        <f>IF(AA15=0,"",IF(AA15&lt;2,"cent ",AA47))</f>
        <v>0</v>
      </c>
    </row>
    <row r="30" spans="1:27" ht="12.75" customHeight="1">
      <c r="AA30" s="7">
        <f>IF(AA16=1,AA48,IF(AA16=7,AA66,IF(AA16=9,AA81,AA90)))</f>
        <v>0</v>
      </c>
    </row>
    <row r="31" spans="1:27" ht="12.75" customHeight="1">
      <c r="AA31" s="7">
        <f>IF(AA4=1,"",AA49)</f>
        <v>0</v>
      </c>
    </row>
    <row r="32" spans="1:27" ht="12.75" customHeight="1">
      <c r="AA32" s="7">
        <f>IF(AA4&gt;0,"mille ","")</f>
        <v>0</v>
      </c>
    </row>
    <row r="33" spans="27:27" ht="12.75" customHeight="1">
      <c r="AA33" s="7">
        <f>IF(INT(AA1)=0,"zéro ",IF(AA18=0,"",IF(AA18=1,"",IF(AA18=2,"deux ",IF(AA18=3,"trois ",IF(AA18=4,"quatre ",IF(AA18=5,"cinq ",AA50)))))))</f>
        <v>0</v>
      </c>
    </row>
    <row r="34" spans="27:27" ht="12.75" customHeight="1">
      <c r="AA34" s="7">
        <f>IF(AA18=0,"",IF(AA18&lt;2,"cent ",AA51))</f>
        <v>0</v>
      </c>
    </row>
    <row r="35" spans="27:27" ht="12.75" customHeight="1">
      <c r="AA35" s="7">
        <f>IF(AA19=1,AA52,IF(AA19=7,AA68,IF(AA19=9,AA83,AA91)))</f>
        <v>0</v>
      </c>
    </row>
    <row r="36" spans="27:27" ht="12.75" customHeight="1">
      <c r="AA36" s="7">
        <f>IF(AA10=11,"",IF(AA10=12,"",IF(AA10=13,"",IF(AA10=14,"",IF(AA10=15,"",IF(AA10=16,"",AA53))))))</f>
        <v>0</v>
      </c>
    </row>
    <row r="37" spans="27:27" ht="12.75" customHeight="1">
      <c r="AA37" s="7">
        <f>IF(INT(AA1&lt;2),"euro ","euros ")</f>
        <v>0</v>
      </c>
    </row>
    <row r="38" spans="27:27" ht="12.75" customHeight="1">
      <c r="AA38" s="7">
        <f>IF(AA6&gt;0,"et ","")</f>
        <v>0</v>
      </c>
    </row>
    <row r="39" spans="27:27" ht="12.75" customHeight="1">
      <c r="AA39" s="7">
        <f>IF(AA21=1,AA54,IF(AA21=7,AA70,IF(AA21=9,AA84,AA92)))</f>
        <v>0</v>
      </c>
    </row>
    <row r="40" spans="27:27" ht="12.75" customHeight="1">
      <c r="AA40" s="7">
        <f>IF(AA11=11,"",IF(AA11=12,"",IF(AA11=13,"",IF(AA11=14,"",IF(AA11=15,"",IF(AA11=16,"",AA55))))))</f>
        <v>0</v>
      </c>
    </row>
    <row r="41" spans="27:27" ht="12.75" customHeight="1">
      <c r="AA41" s="7">
        <f>IF(AA6=0,"",IF(AA6&lt;2,"centime","centimes"))</f>
        <v>0</v>
      </c>
    </row>
    <row r="42" spans="27:27" ht="12.75" customHeight="1">
      <c r="AA42" s="7">
        <f>IF(AA3=0," ",IF(AA12=6,"six ",IF(AA12=7,"sept ",IF(AA12=8,"huit ",IF(AA12=9,"neuf ",)))))</f>
        <v>0</v>
      </c>
    </row>
    <row r="43" spans="27:27" ht="12.75" customHeight="1">
      <c r="AA43" s="7">
        <f>IF(AA7&gt;0,"cent ", "cents ")</f>
        <v>0</v>
      </c>
    </row>
    <row r="44" spans="27:27" ht="12.75" customHeight="1">
      <c r="AA44" s="7">
        <f>IF(AA7=10,"dix ",IF(AA7=11,"onze ",IF(AA7=12,"douze ",IF(AA7=13,"treize ",IF(AA7=14,"quatorze ",IF(AA7=15,"quinze ",AA56))))))</f>
        <v>0</v>
      </c>
    </row>
    <row r="45" spans="27:27" ht="12.75" customHeight="1">
      <c r="AA45" s="7">
        <f>IF(AA7=17,"",IF(AA7=18,"",IF(AA7=19,"",AA57)))</f>
        <v>0</v>
      </c>
    </row>
    <row r="46" spans="27:27" ht="12.75" customHeight="1">
      <c r="AA46" s="7">
        <f>IF(AA15=6,"six ",IF(AA15=7,"sept ",IF(AA15=8,"huit ",IF(AA15=9,"neuf ",))))</f>
        <v>0</v>
      </c>
    </row>
    <row r="47" spans="27:27" ht="12.75" customHeight="1">
      <c r="AA47" s="7">
        <f>IF(AA9&gt;0,"cent ", "cents ")</f>
        <v>0</v>
      </c>
    </row>
    <row r="48" spans="27:27" ht="12.75" customHeight="1">
      <c r="AA48" s="7">
        <f>IF(AA9=10,"dix ",IF(AA9=11,"onze ",IF(AA9=12,"douze ",IF(AA9=13,"treize ",IF(AA9=14,"quatorze ",IF(AA9=15,"quinze ",AA58))))))</f>
        <v>0</v>
      </c>
    </row>
    <row r="49" spans="27:27" ht="12.75" customHeight="1">
      <c r="AA49" s="7">
        <f>IF(AA9=11,"",IF(AA9=12,"",IF(AA9=13,"",IF(AA9=14,"",IF(AA9=15,"",IF(AA9=16,"",AA59))))))</f>
        <v>0</v>
      </c>
    </row>
    <row r="50" spans="27:27" ht="12.75" customHeight="1">
      <c r="AA50" s="7">
        <f>IF(AA18=6,"six ",IF(AA18=7,"sept ",IF(AA18=8,"huit ",IF(AA18=9,"neuf ",))))</f>
        <v>0</v>
      </c>
    </row>
    <row r="51" spans="27:27" ht="12.75" customHeight="1">
      <c r="AA51" s="7">
        <f>IF(AA10&gt;0,"cent ", "cents ")</f>
        <v>0</v>
      </c>
    </row>
    <row r="52" spans="27:27" ht="12.75" customHeight="1">
      <c r="AA52" s="7">
        <f>IF(AA10=10,"dix ",IF(AA10=11,"onze ",IF(AA10=12,"douze ",IF(AA10=13,"treize ",IF(AA10=14,"quatorze ",IF(AA10=15,"quinze ",AA60))))))</f>
        <v>0</v>
      </c>
    </row>
    <row r="53" spans="27:27" ht="12.75" customHeight="1">
      <c r="AA53" s="7">
        <f>IF(AA10=17,"",IF(AA10=18,"",IF(AA10=19,"",AA61)))</f>
        <v>0</v>
      </c>
    </row>
    <row r="54" spans="27:27" ht="12.75" customHeight="1">
      <c r="AA54" s="7">
        <f>IF(AA11=10,"dix ",IF(AA11=11,"onze ",IF(AA11=12,"douze ",IF(AA11=13,"treize ",IF(AA11=14,"quatorze ",IF(AA11=15,"quinze ",AA62))))))</f>
        <v>0</v>
      </c>
    </row>
    <row r="55" spans="27:27" ht="12.75" customHeight="1">
      <c r="AA55" s="7">
        <f>IF(AA11=17,"",IF(AA11=18,"",IF(AA11=19,"",AA63)))</f>
        <v>0</v>
      </c>
    </row>
    <row r="56" spans="27:27" ht="12.75" customHeight="1">
      <c r="AA56" s="7">
        <f>IF(AA7=16,"seize ",IF(AA7=17,"dix-sept ",IF(AA7=18,"dix-huit ",IF(AA7=19,"dix-neuf ",AA64))))</f>
        <v>0</v>
      </c>
    </row>
    <row r="57" spans="27:27" ht="12.75" customHeight="1">
      <c r="AA57" s="7">
        <f>IF(AA7=21,"et un ",IF(AA7=31,"et un ",IF(AA7=41,"et un ",IF(AA7=51,"et un ",IF(AA7=61,"et un ",AA65)))))</f>
        <v>0</v>
      </c>
    </row>
    <row r="58" spans="27:27" ht="12.75" customHeight="1">
      <c r="AA58" s="7">
        <f>IF(AA9=16,"seize ",IF(AA9=17,"dix-sept ",IF(AA9=18,"dix-huit ",IF(AA9=19,"dix-neuf ",AA66))))</f>
        <v>0</v>
      </c>
    </row>
    <row r="59" spans="27:27" ht="12.75" customHeight="1">
      <c r="AA59" s="7">
        <f>IF(AA9=17,"",IF(AA9=18,"",IF(AA9=19,"",AA67)))</f>
        <v>0</v>
      </c>
    </row>
    <row r="60" spans="27:27" ht="12.75" customHeight="1">
      <c r="AA60" s="7">
        <f>IF(AA10=16,"seize ",IF(AA10=17,"dix-sept ",IF(AA10=18,"dix-huit ",IF(AA10=19,"dix-neuf ",AA68))))</f>
        <v>0</v>
      </c>
    </row>
    <row r="61" spans="27:27" ht="12.75" customHeight="1">
      <c r="AA61" s="7">
        <f>IF(AA10=21,"et un ",IF(AA10=31,"et un ",IF(AA10=41,"et un ",IF(AA10=51,"et un ",IF(AA10=61,"et un ",AA69)))))</f>
        <v>0</v>
      </c>
    </row>
    <row r="62" spans="27:27" ht="12.75" customHeight="1">
      <c r="AA62" s="7">
        <f>IF(AA11=16,"seize ",IF(AA11=17,"dix-sept ",IF(AA11=18,"dix-huit ",IF(AA11=19,"dix-neuf ",AA70))))</f>
        <v>0</v>
      </c>
    </row>
    <row r="63" spans="27:27" ht="12.75" customHeight="1">
      <c r="AA63" s="7">
        <f>IF(AA11=21,"et un ",IF(AA11=31,"et un ",IF(AA11=41,"et un ",IF(AA11=51,"et un ",IF(AA11=61,"et un ",AA71)))))</f>
        <v>0</v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>0</v>
      </c>
    </row>
    <row r="65" spans="27:27" ht="12.75" customHeight="1">
      <c r="AA65" s="7">
        <f>IF(AA13=9,"",IF(AA13=7,"",IF(AA14=0,"",IF(AA14=1,"un ",IF(AA14=2,"deux ",IF(AA14=3,"trois ",IF(AA14=4,"quatre ",IF(AA14=5,"cinq ",AA73))))))))</f>
        <v>0</v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>0</v>
      </c>
    </row>
    <row r="67" spans="27:27" ht="12.75" customHeight="1">
      <c r="AA67" s="7">
        <f>IF(AA9=21,"et un ",IF(AA9=31,"et un ",IF(AA9=41,"et un ",IF(AA9=51,"et un ",IF(AA9=61,"et un ",AA75)))))</f>
        <v>0</v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>0</v>
      </c>
    </row>
    <row r="69" spans="27:27" ht="12.75" customHeight="1">
      <c r="AA69" s="7">
        <f>IF(AA19=9,"",IF(AA19=7,"",IF(AA20=0,"",IF(AA20=1,"un ",IF(AA20=2,"deux ",IF(AA20=3,"trois ",IF(AA20=4,"quatre ",IF(AA20=5,"cinq ",AA77))))))))</f>
        <v>0</v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>0</v>
      </c>
    </row>
    <row r="71" spans="27:27" ht="12.75" customHeight="1">
      <c r="AA71" s="7">
        <f>IF(AA21=9,"",IF(AA21=7,"",IF(AA22=0,"",IF(AA22=1,"un ",IF(AA22=2,"deux ",IF(AA22=3,"trois ",IF(AA22=4,"quatre ",IF(AA22=5,"cinq ",AA79))))))))</f>
        <v>0</v>
      </c>
    </row>
    <row r="72" spans="27:27" ht="12.75" customHeight="1">
      <c r="AA72" s="7">
        <f>IF(AA7=76,"soixante-seize ",IF(AA7=77,"soixante-dix-sept ",IF(AA7=78,"soixante-dix-huit ",IF(AA7=79,"soixante-dix-neuf ",AA80))))</f>
        <v>0</v>
      </c>
    </row>
    <row r="73" spans="27:27" ht="12.75" customHeight="1">
      <c r="AA73" s="7">
        <f>IF(AA13=9,"",IF(AA14=6,"six ",IF(AA14=7,"sept ",IF(AA14=8,"huit ",IF(AA14=9,"neuf ",)))))</f>
        <v>0</v>
      </c>
    </row>
    <row r="74" spans="27:27" ht="12.75" customHeight="1">
      <c r="AA74" s="7">
        <f>IF(AA9=76,"soixante-seize ",IF(AA9=77,"soixante-dix-sept ",IF(AA9=78,"soixante-dix-huit ",IF(AA9=79,"soixante-dix-neuf ",AA81))))</f>
        <v>0</v>
      </c>
    </row>
    <row r="75" spans="27:27" ht="12.75" customHeight="1">
      <c r="AA75" s="7">
        <f>IF(AA16=9,"",IF(AA16=7,"",IF(AA17=0,"",IF(AA17=1,"un ",IF(AA17=2,"deux ",IF(AA17=3,"trois ",IF(AA17=4,"quatre ",IF(AA17=5,"cinq ",AA82))))))))</f>
        <v>0</v>
      </c>
    </row>
    <row r="76" spans="27:27" ht="12.75" customHeight="1">
      <c r="AA76" s="7">
        <f>IF(AA10=76,"soixante-seize ",IF(AA10=77,"soixante-dix-sept ",IF(AA10=78,"soixante-dix-huit ",IF(AA10=79,"soixante-dix-neuf ",AA83))))</f>
        <v>0</v>
      </c>
    </row>
    <row r="77" spans="27:27" ht="12.75" customHeight="1">
      <c r="AA77" s="7">
        <f>IF(AA19=9,"",IF(AA20=6,"six ",IF(AA20=7,"sept ",IF(AA20=8,"huit ",IF(AA20=9,"neuf ",)))))</f>
        <v>0</v>
      </c>
    </row>
    <row r="78" spans="27:27" ht="12.75" customHeight="1">
      <c r="AA78" s="7">
        <f>IF(AA11=76,"soixante-seize ",IF(AA11=77,"soixante-dix-sept ",IF(AA11=78,"soixante-dix-huit ",IF(AA11=79,"soixante-dix-neuf ",AA84))))</f>
        <v>0</v>
      </c>
    </row>
    <row r="79" spans="27:27" ht="12.75" customHeight="1">
      <c r="AA79" s="7">
        <f>IF(AA21=9,"",IF(AA22=6,"six ",IF(AA22=7,"sept ",IF(AA22=8,"huit ",IF(AA22=9,"neuf ",)))))</f>
        <v>0</v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>0</v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>0</v>
      </c>
    </row>
    <row r="82" spans="27:27" ht="12.75" customHeight="1">
      <c r="AA82" s="7">
        <f>IF(AA16=9,"",IF(AA17=6,"six ",IF(AA17=7,"sept ",IF(AA17=8,"huit ",IF(AA17=9,"neuf ",)))))</f>
        <v>0</v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>0</v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>0</v>
      </c>
    </row>
    <row r="85" spans="27:27" ht="12.75" customHeight="1">
      <c r="AA85" s="7">
        <f>IF(AA7=96,"quatre-vingt-seize ",IF(AA7=97,"quatre-vingt-dix-sept ",IF(AA7=98,"quatre-vingt-dix-huit ",IF(AA7=99,"quatre-vingt-dix-neuf ",AA89))))</f>
        <v>0</v>
      </c>
    </row>
    <row r="86" spans="27:27" ht="12.75" customHeight="1">
      <c r="AA86" s="7">
        <f>IF(AA9=96,"quatre-vingt-seize ",IF(AA9=97,"quatre-vingt-dix-sept ",IF(AA9=98,"quatre-vingt-dix-huit ",IF(AA9=99,"quatre-vingt-dix-neuf ",AA90))))</f>
        <v>0</v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>0</v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>0</v>
      </c>
    </row>
    <row r="89" spans="27:27" ht="12.75" customHeight="1">
      <c r="AA89" s="7">
        <f>IF(AA13=2,"vingt ",IF(AA13=3,"trente ",IF(AA13=4,"quarante ",IF(AA13=5,"cinquante ",AA93))))</f>
        <v>0</v>
      </c>
    </row>
    <row r="90" spans="27:27" ht="12.75" customHeight="1">
      <c r="AA90" s="7">
        <f>IF(AA16=2,"vingt ",IF(AA16=3,"trente ",IF(AA16=4,"quarante ",IF(AA16=5,"cinquante ",AA94))))</f>
        <v>0</v>
      </c>
    </row>
    <row r="91" spans="27:27" ht="12.75" customHeight="1">
      <c r="AA91" s="7">
        <f>IF(AA19=2,"vingt ",IF(AA19=3,"trente ",IF(AA19=4,"quarante ",IF(AA19=5,"cinquante ",AA95))))</f>
        <v>0</v>
      </c>
    </row>
    <row r="92" spans="27:27" ht="12.75" customHeight="1">
      <c r="AA92" s="7">
        <f>IF(AA21=2,"vingt ",IF(AA21=3,"trente ",IF(AA21=4,"quarante ",IF(AA21=5,"cinquante ",AA96))))</f>
        <v>0</v>
      </c>
    </row>
    <row r="93" spans="27:27" ht="12.75" customHeight="1">
      <c r="AA93" s="7">
        <f>IF(AA13=6,"soixante ",IF(AA7=80,"quatre-vingts ",IF(AA13=8,"quatre-vingt-","")))</f>
        <v>0</v>
      </c>
    </row>
    <row r="94" spans="27:27" ht="12.75" customHeight="1">
      <c r="AA94" s="7">
        <f>IF(AA16=6,"soixante ",IF(AA9=80,"quatre-vingts ",IF(AA16=8,"quatre-vingt-","")))</f>
        <v>0</v>
      </c>
    </row>
    <row r="95" spans="27:27" ht="12.75" customHeight="1">
      <c r="AA95" s="7">
        <f>IF(AA19=6,"soixante ",IF(AA10=80,"quatre-vingts ",IF(AA19=8,"quatre-vingt-","")))</f>
        <v>0</v>
      </c>
    </row>
    <row r="96" spans="27:27" ht="12.75" customHeight="1">
      <c r="AA96" s="7">
        <f>IF(AA21=6,"soixante ",IF(AA11=80,"quatre-vingts ",IF(AA21=8,"quatre-vingt-","")))</f>
        <v>0</v>
      </c>
    </row>
    <row r="97" spans="27:27" ht="12.75" customHeight="1">
      <c r="AA97" s="7">
        <f/>
        <v>0</v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>0</v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1"/>
  <sheetViews>
    <sheetView workbookViewId="0"/>
  </sheetViews>
  <sheetFormatPr defaultRowHeight="15"/>
  <cols>
    <col min="1" max="1" width="24.7109375" customWidth="1"/>
  </cols>
  <sheetData>
    <row r="1" spans="1:3">
      <c r="A1" s="7" t="s">
        <v>156</v>
      </c>
      <c r="B1" s="7" t="s">
        <v>157</v>
      </c>
    </row>
    <row r="2" spans="1:3">
      <c r="A2" s="7" t="s">
        <v>158</v>
      </c>
      <c r="B2" s="7" t="s">
        <v>151</v>
      </c>
    </row>
    <row r="3" spans="1:3">
      <c r="A3" s="7" t="s">
        <v>159</v>
      </c>
      <c r="B3" s="7">
        <v>1</v>
      </c>
    </row>
    <row r="4" spans="1:3">
      <c r="A4" s="7" t="s">
        <v>160</v>
      </c>
      <c r="B4" s="7">
        <v>0</v>
      </c>
    </row>
    <row r="5" spans="1:3">
      <c r="A5" s="7" t="s">
        <v>161</v>
      </c>
      <c r="B5" s="7">
        <v>0</v>
      </c>
    </row>
    <row r="6" spans="1:3">
      <c r="A6" s="7" t="s">
        <v>162</v>
      </c>
      <c r="B6" s="7">
        <v>1</v>
      </c>
    </row>
    <row r="7" spans="1:3">
      <c r="A7" s="7" t="s">
        <v>163</v>
      </c>
      <c r="B7" s="7">
        <v>1</v>
      </c>
    </row>
    <row r="8" spans="1:3">
      <c r="A8" s="7" t="s">
        <v>164</v>
      </c>
      <c r="B8" s="7">
        <v>0</v>
      </c>
    </row>
    <row r="9" spans="1:3">
      <c r="A9" s="7" t="s">
        <v>165</v>
      </c>
      <c r="B9" s="7">
        <v>0</v>
      </c>
    </row>
    <row r="10" spans="1:3">
      <c r="A10" s="7" t="s">
        <v>166</v>
      </c>
      <c r="C10" s="7" t="s">
        <v>167</v>
      </c>
    </row>
    <row r="11" spans="1:3">
      <c r="A11" s="7" t="s">
        <v>168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87" t="s">
        <v>169</v>
      </c>
      <c r="C2" s="87"/>
      <c r="D2" s="87"/>
      <c r="E2" s="87"/>
      <c r="F2" s="87"/>
      <c r="G2" s="87"/>
      <c r="H2" s="87"/>
      <c r="I2" s="87"/>
      <c r="J2" s="87"/>
    </row>
    <row r="4" spans="1:10" ht="12.75" customHeight="1">
      <c r="A4" s="79" t="s">
        <v>125</v>
      </c>
      <c r="B4" s="75" t="s">
        <v>170</v>
      </c>
      <c r="C4" s="88"/>
      <c r="D4" s="88"/>
      <c r="E4" s="88"/>
      <c r="F4" s="88"/>
      <c r="G4" s="88"/>
      <c r="H4" s="88"/>
      <c r="I4" s="88"/>
      <c r="J4" s="88"/>
    </row>
    <row r="6" spans="1:10" ht="12.75" customHeight="1">
      <c r="A6" s="79" t="s">
        <v>127</v>
      </c>
      <c r="B6" s="75" t="s">
        <v>171</v>
      </c>
      <c r="C6" s="88"/>
      <c r="D6" s="88"/>
      <c r="E6" s="88"/>
      <c r="F6" s="88"/>
      <c r="G6" s="88"/>
      <c r="H6" s="88"/>
      <c r="I6" s="88"/>
      <c r="J6" s="88"/>
    </row>
    <row r="8" spans="1:10" ht="12.75" customHeight="1">
      <c r="A8" s="79" t="s">
        <v>137</v>
      </c>
      <c r="B8" s="75" t="s">
        <v>172</v>
      </c>
      <c r="C8" s="88"/>
      <c r="D8" s="88"/>
      <c r="E8" s="88"/>
      <c r="F8" s="88"/>
      <c r="G8" s="88"/>
      <c r="H8" s="88"/>
      <c r="I8" s="88"/>
      <c r="J8" s="88"/>
    </row>
    <row r="10" spans="1:10" ht="12.75" customHeight="1">
      <c r="A10" s="79" t="s">
        <v>139</v>
      </c>
      <c r="B10" s="75" t="s">
        <v>173</v>
      </c>
      <c r="C10" s="89"/>
      <c r="D10" s="89"/>
      <c r="E10" s="89"/>
      <c r="F10" s="89"/>
      <c r="G10" s="89"/>
      <c r="H10" s="89"/>
      <c r="I10" s="89"/>
      <c r="J10" s="89"/>
    </row>
    <row r="12" spans="1:10" ht="12.75" customHeight="1">
      <c r="A12" s="79" t="s">
        <v>129</v>
      </c>
      <c r="B12" s="75" t="s">
        <v>174</v>
      </c>
      <c r="C12" s="88"/>
      <c r="D12" s="88"/>
      <c r="E12" s="88"/>
      <c r="F12" s="88"/>
      <c r="G12" s="88"/>
      <c r="H12" s="88"/>
      <c r="I12" s="88"/>
      <c r="J12" s="88"/>
    </row>
    <row r="14" spans="1:10" ht="12.75" customHeight="1">
      <c r="A14" s="79" t="s">
        <v>141</v>
      </c>
      <c r="B14" s="75" t="s">
        <v>175</v>
      </c>
      <c r="C14" s="88"/>
      <c r="D14" s="88"/>
      <c r="E14" s="88"/>
      <c r="F14" s="88"/>
      <c r="G14" s="88"/>
      <c r="H14" s="88"/>
      <c r="I14" s="88"/>
      <c r="J14" s="88"/>
    </row>
    <row r="16" spans="1:10" ht="12.75" customHeight="1">
      <c r="A16" s="79" t="s">
        <v>143</v>
      </c>
      <c r="B16" s="75" t="s">
        <v>176</v>
      </c>
      <c r="C16" s="88"/>
      <c r="D16" s="88"/>
      <c r="E16" s="88"/>
      <c r="F16" s="88"/>
      <c r="G16" s="88"/>
      <c r="H16" s="88"/>
      <c r="I16" s="88"/>
      <c r="J16" s="88"/>
    </row>
    <row r="18" spans="1:10" ht="12.75" customHeight="1">
      <c r="A18" s="79" t="s">
        <v>145</v>
      </c>
      <c r="B18" s="75" t="s">
        <v>177</v>
      </c>
      <c r="C18" s="90"/>
      <c r="D18" s="90"/>
      <c r="E18" s="90"/>
      <c r="F18" s="90"/>
      <c r="G18" s="90"/>
      <c r="H18" s="90"/>
      <c r="I18" s="90"/>
      <c r="J18" s="90"/>
    </row>
    <row r="20" spans="1:10" ht="12.75" customHeight="1">
      <c r="A20" s="79" t="s">
        <v>178</v>
      </c>
      <c r="B20" s="75" t="s">
        <v>179</v>
      </c>
      <c r="C20" s="90"/>
      <c r="D20" s="90"/>
      <c r="E20" s="90"/>
      <c r="F20" s="90"/>
      <c r="G20" s="90"/>
      <c r="H20" s="90"/>
      <c r="I20" s="90"/>
      <c r="J20" s="90"/>
    </row>
    <row r="22" spans="1:10" ht="12.75" customHeight="1">
      <c r="A22" s="79" t="s">
        <v>131</v>
      </c>
      <c r="B22" s="75" t="s">
        <v>180</v>
      </c>
      <c r="C22" s="90"/>
      <c r="D22" s="90"/>
      <c r="E22" s="90"/>
      <c r="F22" s="90"/>
      <c r="G22" s="90"/>
      <c r="H22" s="90"/>
      <c r="I22" s="90"/>
      <c r="J22" s="90"/>
    </row>
    <row r="24" spans="1:10" ht="12.75" customHeight="1">
      <c r="A24" s="79" t="s">
        <v>133</v>
      </c>
      <c r="B24" s="75" t="s">
        <v>181</v>
      </c>
      <c r="C24" s="88"/>
      <c r="D24" s="88"/>
      <c r="E24" s="88"/>
      <c r="F24" s="88"/>
      <c r="G24" s="88"/>
      <c r="H24" s="88"/>
      <c r="I24" s="88"/>
      <c r="J24" s="88"/>
    </row>
    <row r="28" spans="1:10" ht="60.0" customHeight="1">
      <c r="A28" s="79" t="s">
        <v>135</v>
      </c>
      <c r="B28" s="75" t="s">
        <v>182</v>
      </c>
      <c r="C28" s="88"/>
      <c r="D28" s="88"/>
      <c r="E28" s="88"/>
      <c r="F28" s="88"/>
      <c r="G28" s="88"/>
      <c r="H28" s="88"/>
      <c r="I28" s="88"/>
      <c r="J28" s="8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11.4257812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91" t="s">
        <v>183</v>
      </c>
      <c r="C2" s="91"/>
      <c r="D2" s="91"/>
      <c r="E2" s="91"/>
      <c r="F2" s="91"/>
    </row>
    <row r="4" spans="2:6" ht="12.75" customHeight="1">
      <c r="B4" s="92" t="s">
        <v>184</v>
      </c>
      <c r="C4" s="92" t="s">
        <v>185</v>
      </c>
      <c r="D4" s="92" t="s">
        <v>186</v>
      </c>
      <c r="E4" s="92" t="s">
        <v>187</v>
      </c>
      <c r="F4" s="92" t="s">
        <v>188</v>
      </c>
    </row>
    <row r="6" spans="2:6" ht="12.75" customHeight="1">
      <c r="B6" s="93"/>
      <c r="C6" s="94"/>
      <c r="D6" s="95"/>
      <c r="E6" s="96"/>
      <c r="F6" s="97">
        <f>IF(AND(E6= "",D6= ""), "", ROUND(ROUND(E6, 2) * ROUND(D6, 3), 2))</f>
        <v>0</v>
      </c>
    </row>
    <row r="8" spans="2:6" ht="12.75" customHeight="1">
      <c r="B8" s="93"/>
      <c r="C8" s="94"/>
      <c r="D8" s="95"/>
      <c r="E8" s="96"/>
      <c r="F8" s="97">
        <f>IF(AND(E8= "",D8= ""), "", ROUND(ROUND(E8, 2) * ROUND(D8, 3), 2))</f>
        <v>0</v>
      </c>
    </row>
    <row r="10" spans="2:6" ht="12.75" customHeight="1">
      <c r="B10" s="93"/>
      <c r="C10" s="94"/>
      <c r="D10" s="95"/>
      <c r="E10" s="96"/>
      <c r="F10" s="97">
        <f>IF(AND(E10= "",D10= ""), "", ROUND(ROUND(E10, 2) * ROUND(D10, 3), 2))</f>
        <v>0</v>
      </c>
    </row>
    <row r="12" spans="2:6" ht="12.75" customHeight="1">
      <c r="B12" s="93"/>
      <c r="C12" s="94"/>
      <c r="D12" s="95"/>
      <c r="E12" s="96"/>
      <c r="F12" s="97">
        <f>IF(AND(E12= "",D12= ""), "", ROUND(ROUND(E12, 2) * ROUND(D12, 3), 2))</f>
        <v>0</v>
      </c>
    </row>
    <row r="14" spans="2:6" ht="12.75" customHeight="1">
      <c r="B14" s="93"/>
      <c r="C14" s="94"/>
      <c r="D14" s="95"/>
      <c r="E14" s="96"/>
      <c r="F14" s="97">
        <f>IF(AND(E14= "",D14= ""), "", ROUND(ROUND(E14, 2) * ROUND(D14, 3), 2))</f>
        <v>0</v>
      </c>
    </row>
    <row r="16" spans="2:6" ht="12.75" customHeight="1">
      <c r="B16" s="93"/>
      <c r="C16" s="94"/>
      <c r="D16" s="95"/>
      <c r="E16" s="96"/>
      <c r="F16" s="97">
        <f>IF(AND(E16= "",D16= ""), "", ROUND(ROUND(E16, 2) * ROUND(D16, 3), 2))</f>
        <v>0</v>
      </c>
    </row>
    <row r="18" spans="2:6" ht="12.75" customHeight="1">
      <c r="B18" s="93"/>
      <c r="C18" s="94"/>
      <c r="D18" s="95"/>
      <c r="E18" s="96"/>
      <c r="F18" s="97">
        <f>IF(AND(E18= "",D18= ""), "", ROUND(ROUND(E18, 2) * ROUND(D18, 3), 2))</f>
        <v>0</v>
      </c>
    </row>
    <row r="20" spans="2:6" ht="12.75" customHeight="1">
      <c r="B20" s="93"/>
      <c r="C20" s="94"/>
      <c r="D20" s="95"/>
      <c r="E20" s="96"/>
      <c r="F20" s="97">
        <f>IF(AND(E20= "",D20= ""), "", ROUND(ROUND(E20, 2) * ROUND(D20, 3), 2))</f>
        <v>0</v>
      </c>
    </row>
    <row r="22" spans="2:6" ht="12.75" customHeight="1">
      <c r="B22" s="93"/>
      <c r="C22" s="94"/>
      <c r="D22" s="95"/>
      <c r="E22" s="96"/>
      <c r="F22" s="97">
        <f>IF(AND(E22= "",D22= ""), "", ROUND(ROUND(E22, 2) * ROUND(D22, 3), 2))</f>
        <v>0</v>
      </c>
    </row>
    <row r="24" spans="2:6" ht="12.75" customHeight="1">
      <c r="B24" s="93"/>
      <c r="C24" s="94"/>
      <c r="D24" s="95"/>
      <c r="E24" s="96"/>
      <c r="F24" s="97">
        <f>IF(AND(E24= "",D24= ""), "", ROUND(ROUND(E24, 2) * ROUND(D24, 3), 2))</f>
        <v>0</v>
      </c>
    </row>
    <row r="26" spans="2:6" ht="12.75" customHeight="1">
      <c r="B26" s="93"/>
      <c r="C26" s="94"/>
      <c r="D26" s="95"/>
      <c r="E26" s="96"/>
      <c r="F26" s="97">
        <f>IF(AND(E26= "",D26= ""), "", ROUND(ROUND(E26, 2) * ROUND(D26, 3), 2))</f>
        <v>0</v>
      </c>
    </row>
    <row r="28" spans="2:6" ht="12.75" customHeight="1">
      <c r="B28" s="93"/>
      <c r="C28" s="94"/>
      <c r="D28" s="95"/>
      <c r="E28" s="96"/>
      <c r="F28" s="97">
        <f>IF(AND(E28= "",D28= ""), "", ROUND(ROUND(E28, 2) * ROUND(D28, 3), 2))</f>
        <v>0</v>
      </c>
    </row>
    <row r="30" spans="2:6" ht="12.75" customHeight="1">
      <c r="B30" s="93"/>
      <c r="C30" s="94"/>
      <c r="D30" s="95"/>
      <c r="E30" s="96"/>
      <c r="F30" s="97">
        <f>IF(AND(E30= "",D30= ""), "", ROUND(ROUND(E30, 2) * ROUND(D30, 3), 2))</f>
        <v>0</v>
      </c>
    </row>
    <row r="32" spans="2:6" ht="12.75" customHeight="1">
      <c r="B32" s="93"/>
      <c r="C32" s="94"/>
      <c r="D32" s="95"/>
      <c r="E32" s="96"/>
      <c r="F32" s="97">
        <f>IF(AND(E32= "",D32= ""), "", ROUND(ROUND(E32, 2) * ROUND(D32, 3), 2))</f>
        <v>0</v>
      </c>
    </row>
    <row r="34" spans="2:6" ht="12.75" customHeight="1">
      <c r="B34" s="93"/>
      <c r="C34" s="94"/>
      <c r="D34" s="95"/>
      <c r="E34" s="96"/>
      <c r="F34" s="97">
        <f>IF(AND(E34= "",D34= ""), "", ROUND(ROUND(E34, 2) * ROUND(D34, 3), 2))</f>
        <v>0</v>
      </c>
    </row>
    <row r="36" spans="2:6" ht="12.75" customHeight="1">
      <c r="B36" s="93"/>
      <c r="C36" s="94"/>
      <c r="D36" s="95"/>
      <c r="E36" s="96"/>
      <c r="F36" s="97">
        <f>IF(AND(E36= "",D36= ""), "", ROUND(ROUND(E36, 2) * ROUND(D36, 3), 2))</f>
        <v>0</v>
      </c>
    </row>
    <row r="38" spans="2:6" ht="12.75" customHeight="1">
      <c r="B38" s="93"/>
      <c r="C38" s="94"/>
      <c r="D38" s="95"/>
      <c r="E38" s="96"/>
      <c r="F38" s="97">
        <f>IF(AND(E38= "",D38= ""), "", ROUND(ROUND(E38, 2) * ROUND(D38, 3), 2))</f>
        <v>0</v>
      </c>
    </row>
    <row r="40" spans="2:6" ht="12.75" customHeight="1">
      <c r="B40" s="93"/>
      <c r="C40" s="94"/>
      <c r="D40" s="95"/>
      <c r="E40" s="96"/>
      <c r="F40" s="97">
        <f>IF(AND(E40= "",D40= ""), "", ROUND(ROUND(E40, 2) * ROUND(D40, 3), 2))</f>
        <v>0</v>
      </c>
    </row>
    <row r="42" spans="2:6" ht="12.75" customHeight="1">
      <c r="B42" s="93"/>
      <c r="C42" s="94"/>
      <c r="D42" s="95"/>
      <c r="E42" s="96"/>
      <c r="F42" s="97">
        <f>IF(AND(E42= "",D42= ""), "", ROUND(ROUND(E42, 2) * ROUND(D42, 3), 2))</f>
        <v>0</v>
      </c>
    </row>
    <row r="44" spans="2:6" ht="12.75" customHeight="1">
      <c r="B44" s="93"/>
      <c r="C44" s="94"/>
      <c r="D44" s="95"/>
      <c r="E44" s="96"/>
      <c r="F44" s="97">
        <f>IF(AND(E44= "",D44= ""), "", ROUND(ROUND(E44, 2) * ROUND(D44, 3), 2))</f>
        <v>0</v>
      </c>
    </row>
    <row r="46" spans="2:6" ht="12.75" customHeight="1">
      <c r="B46" s="93"/>
      <c r="C46" s="94"/>
      <c r="D46" s="95"/>
      <c r="E46" s="96"/>
      <c r="F46" s="97">
        <f>IF(AND(E46= "",D46= ""), "", ROUND(ROUND(E46, 2) * ROUND(D46, 3), 2))</f>
        <v>0</v>
      </c>
    </row>
    <row r="48" spans="2:6" ht="12.75" customHeight="1">
      <c r="B48" s="93"/>
      <c r="C48" s="94"/>
      <c r="D48" s="95"/>
      <c r="E48" s="96"/>
      <c r="F48" s="97">
        <f>IF(AND(E48= "",D48= ""), "", ROUND(ROUND(E48, 2) * ROUND(D48, 3), 2))</f>
        <v>0</v>
      </c>
    </row>
    <row r="50" spans="2:6" ht="12.75" customHeight="1">
      <c r="B50" s="93"/>
      <c r="C50" s="94"/>
      <c r="D50" s="95"/>
      <c r="E50" s="96"/>
      <c r="F50" s="97">
        <f>IF(AND(E50= "",D50= ""), "", ROUND(ROUND(E50, 2) * ROUND(D50, 3), 2))</f>
        <v>0</v>
      </c>
    </row>
    <row r="52" spans="2:6" ht="12.75" customHeight="1">
      <c r="B52" s="93"/>
      <c r="C52" s="94"/>
      <c r="D52" s="95"/>
      <c r="E52" s="96"/>
      <c r="F52" s="97">
        <f>IF(AND(E52= "",D52= ""), "", ROUND(ROUND(E52, 2) * ROUND(D52, 3), 2))</f>
        <v>0</v>
      </c>
    </row>
    <row r="54" spans="2:6" ht="12.75" customHeight="1">
      <c r="B54" s="93"/>
      <c r="C54" s="94"/>
      <c r="D54" s="95"/>
      <c r="E54" s="96"/>
      <c r="F54" s="97">
        <f>IF(AND(E54= "",D54= ""), "", ROUND(ROUND(E54, 2) * ROUND(D54, 3), 2))</f>
        <v>0</v>
      </c>
    </row>
  </sheetData>
  <sheetProtection password="E95E" sheet="1" objects="1" selectLockedCells="1"/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2025-07-22T09:02:32Z</dcterms:created>
  <dcterms:modified xsi:type="dcterms:W3CDTF">2025-07-22T09:02:32Z</dcterms:modified>
</cp:coreProperties>
</file>